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lauses 4-10" sheetId="2" state="visible" r:id="rId2"/>
    <sheet xmlns:r="http://schemas.openxmlformats.org/officeDocument/2006/relationships" name="Annex A controls" sheetId="3" state="visible" r:id="rId3"/>
    <sheet xmlns:r="http://schemas.openxmlformats.org/officeDocument/2006/relationships" name="Summary" sheetId="4" state="visible" r:id="rId4"/>
    <sheet xmlns:r="http://schemas.openxmlformats.org/officeDocument/2006/relationships" name="Timeline" sheetId="5" state="visible" r:id="rId5"/>
    <sheet xmlns:r="http://schemas.openxmlformats.org/officeDocument/2006/relationships" name="Sources" sheetId="6" state="visible" r:id="rId6"/>
  </sheets>
  <definedNames>
    <definedName name="_xlnm._FilterDatabase" localSheetId="1" hidden="1">'Clauses 4-10'!$A$4:$K$34</definedName>
    <definedName name="_xlnm.Print_Titles" localSheetId="1">'Clauses 4-10'!$4:$4</definedName>
    <definedName name="_xlnm._FilterDatabase" localSheetId="2" hidden="1">'Annex A controls'!$A$4:$M$97</definedName>
    <definedName name="_xlnm.Print_Titles" localSheetId="2">'Annex A controls'!$4:$4</definedName>
  </definedNames>
  <calcPr calcId="124519" fullCalcOnLoad="1"/>
</workbook>
</file>

<file path=xl/styles.xml><?xml version="1.0" encoding="utf-8"?>
<styleSheet xmlns="http://schemas.openxmlformats.org/spreadsheetml/2006/main">
  <numFmts count="3">
    <numFmt numFmtId="164" formatCode="0.0"/>
    <numFmt numFmtId="165" formatCode="dd-mmm-yyyy"/>
    <numFmt numFmtId="166" formatCode="yyyy-mm-dd"/>
  </numFmts>
  <fonts count="20">
    <font>
      <name val="Calibri"/>
      <family val="2"/>
      <color theme="1"/>
      <sz val="11"/>
      <scheme val="minor"/>
    </font>
    <font>
      <name val="Calibri"/>
      <b val="1"/>
      <color rgb="000F4C5C"/>
      <sz val="18"/>
    </font>
    <font>
      <name val="Calibri"/>
      <color rgb="00E8472F"/>
      <sz val="11"/>
    </font>
    <font>
      <name val="Calibri"/>
      <b val="1"/>
      <color rgb="000F4C5C"/>
      <sz val="10"/>
    </font>
    <font>
      <name val="Calibri"/>
      <sz val="10"/>
    </font>
    <font>
      <name val="Calibri"/>
      <i val="1"/>
      <color rgb="005E6B72"/>
      <sz val="8"/>
    </font>
    <font>
      <name val="Calibri"/>
      <b val="1"/>
      <color rgb="000F4C5C"/>
      <sz val="14"/>
    </font>
    <font>
      <name val="Calibri"/>
      <i val="1"/>
      <color rgb="00555555"/>
      <sz val="9"/>
    </font>
    <font>
      <name val="Calibri"/>
      <b val="1"/>
      <color rgb="00FFFFFF"/>
      <sz val="10"/>
    </font>
    <font>
      <name val="Calibri"/>
      <b val="1"/>
      <sz val="9"/>
    </font>
    <font>
      <name val="Calibri"/>
      <sz val="9"/>
    </font>
    <font>
      <name val="Calibri"/>
      <b val="1"/>
      <color rgb="001E2A30"/>
      <sz val="9"/>
    </font>
    <font>
      <name val="Calibri"/>
      <color rgb="001E2A30"/>
      <sz val="9"/>
    </font>
    <font>
      <name val="Calibri"/>
      <color rgb="00E8472F"/>
      <sz val="9"/>
    </font>
    <font>
      <name val="Calibri"/>
      <b val="1"/>
      <color rgb="000F4C5C"/>
      <sz val="16"/>
    </font>
    <font>
      <name val="Calibri"/>
      <b val="1"/>
      <sz val="10"/>
    </font>
    <font>
      <name val="Calibri"/>
      <b val="1"/>
      <color rgb="00E8472F"/>
      <sz val="12"/>
    </font>
    <font>
      <name val="Calibri"/>
      <b val="1"/>
      <color rgb="009B1C1C"/>
      <sz val="12"/>
    </font>
    <font>
      <name val="Calibri"/>
      <b val="1"/>
      <color rgb="000F4C5C"/>
      <sz val="12"/>
    </font>
    <font>
      <name val="Calibri"/>
      <color rgb="001155CC"/>
      <sz val="9"/>
      <u val="single"/>
    </font>
  </fonts>
  <fills count="4">
    <fill>
      <patternFill/>
    </fill>
    <fill>
      <patternFill patternType="gray125"/>
    </fill>
    <fill>
      <patternFill patternType="solid">
        <fgColor rgb="000F4C5C"/>
      </patternFill>
    </fill>
    <fill>
      <patternFill patternType="solid">
        <fgColor rgb="00FAF6F0"/>
      </patternFill>
    </fill>
  </fills>
  <borders count="6">
    <border>
      <left/>
      <right/>
      <top/>
      <bottom/>
      <diagonal/>
    </border>
    <border>
      <left style="thin">
        <color rgb="00E7E0D4"/>
      </left>
      <right style="thin">
        <color rgb="00E7E0D4"/>
      </right>
      <top style="thin">
        <color rgb="00E7E0D4"/>
      </top>
      <bottom style="thin">
        <color rgb="00E7E0D4"/>
      </bottom>
    </border>
    <border>
      <left/>
      <right/>
      <top style="thin">
        <color rgb="00E7E0D4"/>
      </top>
      <bottom/>
      <diagonal/>
    </border>
    <border>
      <left/>
      <right style="thin">
        <color rgb="00E7E0D4"/>
      </right>
      <top style="thin">
        <color rgb="00E7E0D4"/>
      </top>
      <bottom/>
      <diagonal/>
    </border>
    <border>
      <left/>
      <right/>
      <top style="thin">
        <color rgb="00E7E0D4"/>
      </top>
      <bottom style="thin">
        <color rgb="00E7E0D4"/>
      </bottom>
      <diagonal/>
    </border>
    <border>
      <left/>
      <right style="thin">
        <color rgb="00E7E0D4"/>
      </right>
      <top style="thin">
        <color rgb="00E7E0D4"/>
      </top>
      <bottom style="thin">
        <color rgb="00E7E0D4"/>
      </bottom>
      <diagonal/>
    </border>
  </borders>
  <cellStyleXfs count="1">
    <xf numFmtId="0" fontId="0" fillId="0" borderId="0"/>
  </cellStyleXfs>
  <cellXfs count="46">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8" fillId="2" borderId="1" applyAlignment="1" pivotButton="0" quotePrefix="0" xfId="0">
      <alignment vertical="center" wrapText="1"/>
    </xf>
    <xf numFmtId="0" fontId="9" fillId="0" borderId="1" applyAlignment="1" pivotButton="0" quotePrefix="0" xfId="0">
      <alignment vertical="top" wrapText="1"/>
    </xf>
    <xf numFmtId="0" fontId="10" fillId="0" borderId="1" applyAlignment="1" pivotButton="0" quotePrefix="0" xfId="0">
      <alignment vertical="top" wrapText="1"/>
    </xf>
    <xf numFmtId="0" fontId="10" fillId="3" borderId="1" applyAlignment="1" pivotButton="0" quotePrefix="0" xfId="0">
      <alignment vertical="top" wrapText="1"/>
    </xf>
    <xf numFmtId="164" fontId="10" fillId="0" borderId="1" applyAlignment="1" pivotButton="0" quotePrefix="0" xfId="0">
      <alignment horizontal="center" vertical="top"/>
    </xf>
    <xf numFmtId="165" fontId="10" fillId="3" borderId="1" applyAlignment="1" pivotButton="0" quotePrefix="0" xfId="0">
      <alignment vertical="top" wrapText="1"/>
    </xf>
    <xf numFmtId="1" fontId="10" fillId="0" borderId="1" applyAlignment="1" pivotButton="0" quotePrefix="0" xfId="0">
      <alignment horizontal="center" vertical="top"/>
    </xf>
    <xf numFmtId="0" fontId="11" fillId="0" borderId="1" applyAlignment="1" pivotButton="0" quotePrefix="0" xfId="0">
      <alignment horizontal="general" vertical="top" wrapText="1"/>
    </xf>
    <xf numFmtId="0" fontId="12" fillId="0" borderId="1" applyAlignment="1" pivotButton="0" quotePrefix="0" xfId="0">
      <alignment horizontal="general" vertical="top" wrapText="1"/>
    </xf>
    <xf numFmtId="0" fontId="12" fillId="0" borderId="1" applyAlignment="1" pivotButton="0" quotePrefix="0" xfId="0">
      <alignment horizontal="center" vertical="top" wrapText="1"/>
    </xf>
    <xf numFmtId="0" fontId="12" fillId="3" borderId="1" applyAlignment="1" pivotButton="0" quotePrefix="0" xfId="0">
      <alignment horizontal="center" vertical="top" wrapText="1"/>
    </xf>
    <xf numFmtId="0" fontId="12" fillId="3" borderId="1" applyAlignment="1" pivotButton="0" quotePrefix="0" xfId="0">
      <alignment horizontal="general" vertical="top" wrapText="1"/>
    </xf>
    <xf numFmtId="164" fontId="12" fillId="0" borderId="1" applyAlignment="1" pivotButton="0" quotePrefix="0" xfId="0">
      <alignment horizontal="center" vertical="top"/>
    </xf>
    <xf numFmtId="165" fontId="12" fillId="3" borderId="1" applyAlignment="1" pivotButton="0" quotePrefix="0" xfId="0">
      <alignment horizontal="general" vertical="top" wrapText="1"/>
    </xf>
    <xf numFmtId="1" fontId="12" fillId="0" borderId="1" applyAlignment="1" pivotButton="0" quotePrefix="0" xfId="0">
      <alignment horizontal="center" vertical="top"/>
    </xf>
    <xf numFmtId="0" fontId="13" fillId="0" borderId="1" applyAlignment="1" pivotButton="0" quotePrefix="0" xfId="0">
      <alignment horizontal="center" vertical="top" wrapText="1"/>
    </xf>
    <xf numFmtId="0" fontId="14" fillId="0" borderId="0" pivotButton="0" quotePrefix="0" xfId="0"/>
    <xf numFmtId="0" fontId="15" fillId="0" borderId="0" pivotButton="0" quotePrefix="0" xfId="0"/>
    <xf numFmtId="0" fontId="4" fillId="3" borderId="1" applyAlignment="1" pivotButton="0" quotePrefix="0" xfId="0">
      <alignment vertical="top" wrapText="1"/>
    </xf>
    <xf numFmtId="0" fontId="0" fillId="0" borderId="4" pivotButton="0" quotePrefix="0" xfId="0"/>
    <xf numFmtId="0" fontId="0" fillId="0" borderId="5" pivotButton="0" quotePrefix="0" xfId="0"/>
    <xf numFmtId="165" fontId="4" fillId="3" borderId="1" applyAlignment="1" pivotButton="0" quotePrefix="0" xfId="0">
      <alignment vertical="top" wrapText="1"/>
    </xf>
    <xf numFmtId="0" fontId="4" fillId="0" borderId="1" pivotButton="0" quotePrefix="0" xfId="0"/>
    <xf numFmtId="9" fontId="4" fillId="0" borderId="1" pivotButton="0" quotePrefix="0" xfId="0"/>
    <xf numFmtId="0" fontId="15" fillId="0" borderId="1" pivotButton="0" quotePrefix="0" xfId="0"/>
    <xf numFmtId="9" fontId="16" fillId="0" borderId="1" pivotButton="0" quotePrefix="0" xfId="0"/>
    <xf numFmtId="1" fontId="17" fillId="0" borderId="1" pivotButton="0" quotePrefix="0" xfId="0"/>
    <xf numFmtId="0" fontId="7" fillId="0" borderId="0" applyAlignment="1" pivotButton="0" quotePrefix="0" xfId="0">
      <alignment vertical="top" wrapText="1"/>
    </xf>
    <xf numFmtId="165" fontId="0" fillId="3" borderId="1" pivotButton="0" quotePrefix="0" xfId="0"/>
    <xf numFmtId="0" fontId="4" fillId="0" borderId="1" applyAlignment="1" pivotButton="0" quotePrefix="0" xfId="0">
      <alignment vertical="top" wrapText="1"/>
    </xf>
    <xf numFmtId="165" fontId="4" fillId="0" borderId="1" applyAlignment="1" pivotButton="0" quotePrefix="0" xfId="0">
      <alignment vertical="top" wrapText="1"/>
    </xf>
    <xf numFmtId="1" fontId="4" fillId="0" borderId="1" applyAlignment="1" pivotButton="0" quotePrefix="0" xfId="0">
      <alignment vertical="top" wrapText="1"/>
    </xf>
    <xf numFmtId="0" fontId="15" fillId="0" borderId="1" applyAlignment="1" pivotButton="0" quotePrefix="0" xfId="0">
      <alignment vertical="top" wrapText="1"/>
    </xf>
    <xf numFmtId="165" fontId="15" fillId="0" borderId="1" applyAlignment="1" pivotButton="0" quotePrefix="0" xfId="0">
      <alignment vertical="top" wrapText="1"/>
    </xf>
    <xf numFmtId="1" fontId="15" fillId="0" borderId="1" applyAlignment="1" pivotButton="0" quotePrefix="0" xfId="0">
      <alignment vertical="top" wrapText="1"/>
    </xf>
    <xf numFmtId="0" fontId="18" fillId="0" borderId="0" pivotButton="0" quotePrefix="0" xfId="0"/>
    <xf numFmtId="0" fontId="4" fillId="0" borderId="0" pivotButton="0" quotePrefix="0" xfId="0"/>
    <xf numFmtId="0" fontId="19" fillId="0" borderId="0" pivotButton="0" quotePrefix="0" xfId="0"/>
  </cellXfs>
  <cellStyles count="1">
    <cellStyle name="Normal" xfId="0" builtinId="0" hidden="0"/>
  </cellStyles>
  <dxfs count="6">
    <dxf>
      <fill>
        <patternFill patternType="solid">
          <fgColor rgb="00DFF5E1"/>
        </patternFill>
      </fill>
    </dxf>
    <dxf>
      <fill>
        <patternFill patternType="solid">
          <fgColor rgb="00E3F0FF"/>
        </patternFill>
      </fill>
    </dxf>
    <dxf>
      <fill>
        <patternFill patternType="solid">
          <fgColor rgb="00FDE2E2"/>
        </patternFill>
      </fill>
    </dxf>
    <dxf>
      <font>
        <name val="Calibri"/>
        <b val="1"/>
        <color rgb="009B1C1C"/>
      </font>
      <fill>
        <patternFill patternType="solid">
          <fgColor rgb="00FDE2E2"/>
        </patternFill>
      </fill>
    </dxf>
    <dxf>
      <font>
        <name val="Calibri"/>
        <color rgb="005E6B72"/>
      </font>
      <fill>
        <patternFill patternType="solid">
          <fgColor rgb="00EEEEEE"/>
        </patternFill>
      </fill>
    </dxf>
    <dxf>
      <fill>
        <patternFill patternType="solid">
          <fgColor rgb="00EEEE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Relationships xmlns="http://schemas.openxmlformats.org/package/2006/relationships"><Relationship Type="http://schemas.openxmlformats.org/officeDocument/2006/relationships/hyperlink" Target="https://www.iso.org/standard/27001" TargetMode="External" Id="rId1"/><Relationship Type="http://schemas.openxmlformats.org/officeDocument/2006/relationships/hyperlink" Target="https://www.iso.org/standard/88435.html" TargetMode="External" Id="rId2"/><Relationship Type="http://schemas.openxmlformats.org/officeDocument/2006/relationships/hyperlink" Target="https://www.iso.org/standard/75652.html" TargetMode="External" Id="rId3"/><Relationship Type="http://schemas.openxmlformats.org/officeDocument/2006/relationships/hyperlink" Target="https://store.sabs.co.za/" TargetMode="External" Id="rId4"/><Relationship Type="http://schemas.openxmlformats.org/officeDocument/2006/relationships/hyperlink" Target="https://qlause.app/clauses" TargetMode="External" Id="rId5"/><Relationship Type="http://schemas.openxmlformats.org/officeDocument/2006/relationships/hyperlink" Target="https://advisera.com/27001academy/knowledgebase/list-of-mandatory-documents-required-by-iso-27001-2013-revision/" TargetMode="External" Id="rId6"/><Relationship Type="http://schemas.openxmlformats.org/officeDocument/2006/relationships/hyperlink" Target="https://www.cyberday.ai/blog/10-most-common-non-conformities-in-iso-27001-audits" TargetMode="External" Id="rId7"/><Relationship Type="http://schemas.openxmlformats.org/officeDocument/2006/relationships/hyperlink" Target="https://popia.co.za/" TargetMode="External" Id="rId8"/><Relationship Type="http://schemas.openxmlformats.org/officeDocument/2006/relationships/hyperlink" Target="https://www.michalsons.com/blog/cybersecurity-and-cyber-resilience-requirements-joint-standard/60149" TargetMode="External" Id="rId9"/><Relationship Type="http://schemas.openxmlformats.org/officeDocument/2006/relationships/hyperlink" Target="https://inforegulator.org.za/" TargetMode="External" Id="rId10"/></Relationships>
</file>

<file path=xl/worksheets/sheet1.xml><?xml version="1.0" encoding="utf-8"?>
<worksheet xmlns="http://schemas.openxmlformats.org/spreadsheetml/2006/main">
  <sheetPr>
    <outlinePr summaryBelow="1" summaryRight="1"/>
    <pageSetUpPr fitToPage="1"/>
  </sheetPr>
  <dimension ref="B2:C12"/>
  <sheetViews>
    <sheetView showGridLines="0" workbookViewId="0">
      <selection activeCell="A1" sqref="A1"/>
    </sheetView>
  </sheetViews>
  <sheetFormatPr baseColWidth="8" defaultRowHeight="15"/>
  <cols>
    <col width="3" customWidth="1" min="1" max="1"/>
    <col width="34" customWidth="1" min="2" max="2"/>
    <col width="92" customWidth="1" min="3" max="3"/>
  </cols>
  <sheetData>
    <row r="2">
      <c r="B2" s="1" t="inlineStr">
        <is>
          <t>ISO/IEC 27001:2022 – Gap Analysis Checklist</t>
        </is>
      </c>
    </row>
    <row r="3">
      <c r="B3" s="2" t="inlineStr">
        <is>
          <t>Clauses 4–10 and the 93 Annex A controls, scored  |  Qlause  |  qlause.app</t>
        </is>
      </c>
    </row>
    <row r="5" ht="75" customHeight="1">
      <c r="B5" s="3" t="inlineStr">
        <is>
          <t>What this is</t>
        </is>
      </c>
      <c r="C5" s="4" t="inlineStr">
        <is>
          <t>A self-assessment of where your organisation stands against ISO/IEC 27001:2022 — the 30 management-system requirements in clauses 4 to 10 and the 93 reference controls in Annex A — written so a quality or IT manager can score the gap in an afternoon, assign owners and dates, and see a readiness figure that calculates itself. It is the first step of an implementation, or a health check on a system you already run.</t>
        </is>
      </c>
    </row>
    <row r="6" ht="75" customHeight="1">
      <c r="B6" s="3" t="inlineStr">
        <is>
          <t>How to use it</t>
        </is>
      </c>
      <c r="C6" s="4" t="inlineStr">
        <is>
          <t>1) 'Clauses 4-10' tab: for each requirement read 'What it asks' and 'Evidence an auditor expects', then set Status, Owner and Target date. 2) 'Annex A controls' tab: first decide Applicable? (Yes/No — this is the seed of your Statement of Applicability; a 'No' needs a reason in Notes), then set Status for the applicable controls. 3) The 'Summary' tab scores readiness by clause group and by Annex A theme. 4) The 'Timeline' tab turns your start date into a typical 44-week plan to Stage 2.</t>
        </is>
      </c>
    </row>
    <row r="7" ht="45" customHeight="1">
      <c r="B7" s="3" t="inlineStr">
        <is>
          <t>Cells you edit</t>
        </is>
      </c>
      <c r="C7" s="4" t="inlineStr">
        <is>
          <t>Only the ivory-shaded columns on the two checklist tabs (Applicable?, Status, Owner, Target date, Notes / evidence location) and the ivory cells on the Summary and Timeline tabs (organisation, scope, start date). Everything else is reference content or a formula.</t>
        </is>
      </c>
    </row>
    <row r="8" ht="60" customHeight="1">
      <c r="B8" s="3" t="inlineStr">
        <is>
          <t>Scoring</t>
        </is>
      </c>
      <c r="C8" s="4" t="inlineStr">
        <is>
          <t>In place = 1, Partly = 0.5, Not in place = 0. Readiness = points earned ÷ points available, where 'available' counts only applicable lines. All thirty clause lines are mandatory for certification — there is no 'not applicable' on that tab. Annex A controls marked Applicable = No are excluded from the score and from the open-items count.</t>
        </is>
      </c>
    </row>
    <row r="9" ht="75" customHeight="1">
      <c r="B9" s="3" t="inlineStr">
        <is>
          <t>Where to go next</t>
        </is>
      </c>
      <c r="C9" s="4" t="inlineStr">
        <is>
          <t>Every line's Ref matches a page in the free Qlause Clause Explorer (qlause.app/clauses — filter ISO/IEC 27001), which explains what the requirement really asks, what auditors look for, typical evidence, how to comply and the common nonconformities. The 93 Annex A control pages are there too, each with its ISO/IEC 27002:2022 attribute tags, and the free A3 '93 Controls Quick Reference' poster puts the whole annex on one page (qlause.app/templates).</t>
        </is>
      </c>
    </row>
    <row r="10" ht="105" customHeight="1">
      <c r="B10" s="3" t="inlineStr">
        <is>
          <t>Important</t>
        </is>
      </c>
      <c r="C10" s="4" t="inlineStr">
        <is>
          <t>This is a planning aid, not the standard. Each line paraphrases ISO/IEC 27001:2022 (including Amendment 1:2024 on climate change) in plain English and reproduces no standard text; control titles are the reference names. The clause lines were checked against the published text on 4 October 2026. Verify every line against your licensed copy of ISO/IEC 27001:2022 — and ISO/IEC 27002:2022 for control guidance — before you close a gap. Qlause is an independent training and templates provider, not a certification body, and a completed checklist is not evidence of certification or of POPIA compliance.</t>
        </is>
      </c>
    </row>
    <row r="12" ht="42" customHeight="1">
      <c r="B12" s="5" t="inlineStr">
        <is>
          <t>Qlause  ·  qlause.app  ·  Planning aid, not the standard. Every line paraphrases ISO/IEC 27001:2022 (incl. Amendment 1:2024) in plain English and reproduces no standard text. Work from your licensed copy (SABS webstore or iso.org) and ISO/IEC 27002:2022 before you close a gap. Qlause is an independent training and templates provider, not a certification body.</t>
        </is>
      </c>
    </row>
  </sheetData>
  <mergeCells count="1">
    <mergeCell ref="B12:C12"/>
  </mergeCells>
  <printOptions horizontalCentered="1"/>
  <pageMargins left="0.4" right="0.4" top="0.5" bottom="0.5"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K36"/>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7" customWidth="1" min="1" max="1"/>
    <col width="18" customWidth="1" min="2" max="2"/>
    <col width="30" customWidth="1" min="3" max="3"/>
    <col width="62" customWidth="1" min="4" max="4"/>
    <col width="52" customWidth="1" min="5" max="5"/>
    <col width="13" customWidth="1" min="6" max="6"/>
    <col width="7" customWidth="1" min="7" max="7"/>
    <col width="14" customWidth="1" min="8" max="8"/>
    <col width="12" customWidth="1" min="9" max="9"/>
    <col width="10" customWidth="1" min="10" max="10"/>
    <col width="36" customWidth="1" min="11" max="11"/>
  </cols>
  <sheetData>
    <row r="1">
      <c r="A1" s="6" t="inlineStr">
        <is>
          <t>ISO/IEC 27001:2022 — Clauses 4 to 10 (the management system)</t>
        </is>
      </c>
    </row>
    <row r="2">
      <c r="A2" s="7" t="inlineStr">
        <is>
          <t>Ivory cells are yours to fill. Status options: In place / Partly / Not in place. Every line here is mandatory for certification.</t>
        </is>
      </c>
    </row>
    <row r="4" ht="32" customHeight="1">
      <c r="A4" s="8" t="inlineStr">
        <is>
          <t>Ref</t>
        </is>
      </c>
      <c r="B4" s="8" t="inlineStr">
        <is>
          <t>Clause group</t>
        </is>
      </c>
      <c r="C4" s="8" t="inlineStr">
        <is>
          <t>Requirement</t>
        </is>
      </c>
      <c r="D4" s="8" t="inlineStr">
        <is>
          <t>What it asks</t>
        </is>
      </c>
      <c r="E4" s="8" t="inlineStr">
        <is>
          <t>Evidence an auditor expects</t>
        </is>
      </c>
      <c r="F4" s="8" t="inlineStr">
        <is>
          <t>Status</t>
        </is>
      </c>
      <c r="G4" s="8" t="inlineStr">
        <is>
          <t>Score</t>
        </is>
      </c>
      <c r="H4" s="8" t="inlineStr">
        <is>
          <t>Owner</t>
        </is>
      </c>
      <c r="I4" s="8" t="inlineStr">
        <is>
          <t>Target date</t>
        </is>
      </c>
      <c r="J4" s="8" t="inlineStr">
        <is>
          <t>Days to target</t>
        </is>
      </c>
      <c r="K4" s="8" t="inlineStr">
        <is>
          <t>Notes / evidence location</t>
        </is>
      </c>
    </row>
    <row r="5" ht="100" customHeight="1">
      <c r="A5" s="9" t="inlineStr">
        <is>
          <t>4.1</t>
        </is>
      </c>
      <c r="B5" s="10" t="inlineStr">
        <is>
          <t>4 Context</t>
        </is>
      </c>
      <c r="C5" s="9" t="inlineStr">
        <is>
          <t>Understanding the organization and its context</t>
        </is>
      </c>
      <c r="D5" s="10" t="inlineStr">
        <is>
          <t>Working out which internal and external issues shape your ability to protect information — the business you are in, the technology you depend on, the threats you face, the law you work under — and, since Amendment 1 (2024), whether climate change is a relevant issue.</t>
        </is>
      </c>
      <c r="E5" s="10" t="inlineStr">
        <is>
          <t>Context analysis (SWOT, PESTLE or an issues register) with an information-security lens; threat-landscape notes for the sector; a list of technology, supplier and cloud dependencies; the explicit climate-change relevance decision; management-review inputs showing changes in issues; links from issues to risks in the risk register.</t>
        </is>
      </c>
      <c r="F5" s="11" t="inlineStr">
        <is>
          <t>Partly</t>
        </is>
      </c>
      <c r="G5" s="12">
        <f>IF(F5="In place",1,IF(F5="Partly",0.5,0))</f>
        <v/>
      </c>
      <c r="H5" s="11" t="inlineStr">
        <is>
          <t>e.g. ISMS lead</t>
        </is>
      </c>
      <c r="I5" s="13" t="n">
        <v>46416</v>
      </c>
      <c r="J5" s="14">
        <f>IF(I5="","",I5-TODAY())</f>
        <v/>
      </c>
      <c r="K5" s="11" t="inlineStr">
        <is>
          <t>e.g. Context analysis ISMS-CTX-001, climate line still to add</t>
        </is>
      </c>
    </row>
    <row r="6" ht="112.5" customHeight="1">
      <c r="A6" s="9" t="inlineStr">
        <is>
          <t>4.2</t>
        </is>
      </c>
      <c r="B6" s="10" t="inlineStr">
        <is>
          <t>4 Context</t>
        </is>
      </c>
      <c r="C6" s="9" t="inlineStr">
        <is>
          <t>Understanding the needs and expectations of interested parties</t>
        </is>
      </c>
      <c r="D6" s="10" t="inlineStr">
        <is>
          <t>Listing who has a stake in how you protect information — customers, regulators, employees, suppliers, insurers, owners — what each of them requires of you, and which of those requirements the ISMS will address.</t>
        </is>
      </c>
      <c r="E6" s="10" t="inlineStr">
        <is>
          <t>Interested-party register with the requirements of each; legal, statutory, regulatory and contractual requirements register (often the same document); customer security schedules and questionnaires on file; a record of which requirements are addressed through the ISMS and which are handled elsewhere; evidence of review when parties or requirements change.</t>
        </is>
      </c>
      <c r="F6" s="11" t="inlineStr">
        <is>
          <t>Not in place</t>
        </is>
      </c>
      <c r="G6" s="12">
        <f>IF(F6="In place",1,IF(F6="Partly",0.5,0))</f>
        <v/>
      </c>
      <c r="H6" s="11" t="inlineStr"/>
      <c r="I6" s="13" t="n"/>
      <c r="J6" s="14">
        <f>IF(I6="","",I6-TODAY())</f>
        <v/>
      </c>
      <c r="K6" s="11" t="inlineStr"/>
    </row>
    <row r="7" ht="112.5" customHeight="1">
      <c r="A7" s="9" t="inlineStr">
        <is>
          <t>4.3</t>
        </is>
      </c>
      <c r="B7" s="10" t="inlineStr">
        <is>
          <t>4 Context</t>
        </is>
      </c>
      <c r="C7" s="9" t="inlineStr">
        <is>
          <t>Determining the scope of the information security management system</t>
        </is>
      </c>
      <c r="D7" s="10" t="inlineStr">
        <is>
          <t>Drawing the boundary of the ISMS — which parts of the organisation, which locations, which systems and information, and which interfaces with other organisations are inside — and writing it down.</t>
        </is>
      </c>
      <c r="E7" s="10" t="inlineStr">
        <is>
          <t>Documented scope statement naming organisational units, locations, information and systems, and the interfaces and dependencies with external parties; a diagram of the boundary (network, data flows, suppliers) is the clearest evidence; consistency between scope, asset inventory, risk assessment and SoA; a record of the reasoning behind any exclusion.</t>
        </is>
      </c>
      <c r="F7" s="11" t="inlineStr">
        <is>
          <t>Not in place</t>
        </is>
      </c>
      <c r="G7" s="12">
        <f>IF(F7="In place",1,IF(F7="Partly",0.5,0))</f>
        <v/>
      </c>
      <c r="H7" s="11" t="inlineStr"/>
      <c r="I7" s="13" t="n"/>
      <c r="J7" s="14">
        <f>IF(I7="","",I7-TODAY())</f>
        <v/>
      </c>
      <c r="K7" s="11" t="inlineStr"/>
    </row>
    <row r="8" ht="112.5" customHeight="1">
      <c r="A8" s="9" t="inlineStr">
        <is>
          <t>4.4</t>
        </is>
      </c>
      <c r="B8" s="10" t="inlineStr">
        <is>
          <t>4 Context</t>
        </is>
      </c>
      <c r="C8" s="9" t="inlineStr">
        <is>
          <t>Information security management system</t>
        </is>
      </c>
      <c r="D8" s="10" t="inlineStr">
        <is>
          <t>The requirement to actually have a system — establish it, run it, maintain it and keep improving it — including the processes it is made of and how they interact, not a folder of policies.</t>
        </is>
      </c>
      <c r="E8" s="10" t="inlineStr">
        <is>
          <t>ISMS manual or process description showing the processes and their interactions (a one-page PDCA diagram is enough); the annual ISMS calendar of planned activities; dated records from more than one cycle of risk review, internal audit and management review; where integrated with another management system, agendas and audit programmes that visibly include information security.</t>
        </is>
      </c>
      <c r="F8" s="11" t="inlineStr">
        <is>
          <t>Not in place</t>
        </is>
      </c>
      <c r="G8" s="12">
        <f>IF(F8="In place",1,IF(F8="Partly",0.5,0))</f>
        <v/>
      </c>
      <c r="H8" s="11" t="inlineStr"/>
      <c r="I8" s="13" t="n"/>
      <c r="J8" s="14">
        <f>IF(I8="","",I8-TODAY())</f>
        <v/>
      </c>
      <c r="K8" s="11" t="inlineStr"/>
    </row>
    <row r="9" ht="125" customHeight="1">
      <c r="A9" s="9" t="inlineStr">
        <is>
          <t>5.1</t>
        </is>
      </c>
      <c r="B9" s="10" t="inlineStr">
        <is>
          <t>5 Leadership</t>
        </is>
      </c>
      <c r="C9" s="9" t="inlineStr">
        <is>
          <t>Leadership and commitment</t>
        </is>
      </c>
      <c r="D9" s="10" t="inlineStr">
        <is>
          <t>What top management must personally do for the ISMS — set the direction, fund it, integrate it into how the business runs, make people accountable and keep asking whether it works — rather than delegate it to IT.</t>
        </is>
      </c>
      <c r="E9" s="10" t="inlineStr">
        <is>
          <t>Signed information security policy and approved objectives; management-review minutes showing top-management attendance and decisions; budget and resource approvals for security; evidence security is built into business processes (project gates, procurement checklists, onboarding); internal communications from leadership about information security; delegated roles with authority (5.3).</t>
        </is>
      </c>
      <c r="F9" s="11" t="inlineStr">
        <is>
          <t>Not in place</t>
        </is>
      </c>
      <c r="G9" s="12">
        <f>IF(F9="In place",1,IF(F9="Partly",0.5,0))</f>
        <v/>
      </c>
      <c r="H9" s="11" t="inlineStr"/>
      <c r="I9" s="13" t="n"/>
      <c r="J9" s="14">
        <f>IF(I9="","",I9-TODAY())</f>
        <v/>
      </c>
      <c r="K9" s="11" t="inlineStr"/>
    </row>
    <row r="10" ht="100" customHeight="1">
      <c r="A10" s="9" t="inlineStr">
        <is>
          <t>5.2</t>
        </is>
      </c>
      <c r="B10" s="10" t="inlineStr">
        <is>
          <t>5 Leadership</t>
        </is>
      </c>
      <c r="C10" s="9" t="inlineStr">
        <is>
          <t>Policy</t>
        </is>
      </c>
      <c r="D10" s="10" t="inlineStr">
        <is>
          <t>A short, top-level statement of what information security means for your organisation and what leadership commits to — appropriate to your purpose, including or framing your objectives, promising to meet applicable requirements and to keep improving — communicated inside and available to interested parties as appropriate.</t>
        </is>
      </c>
      <c r="E10" s="10" t="inlineStr">
        <is>
          <t>Approved and dated information security policy with the four required elements; evidence of communication (induction content, intranet, posters, awareness session records); evidence it was reviewed at planned intervals; a record of how it is made available to interested parties; objectives that visibly derive from it.</t>
        </is>
      </c>
      <c r="F10" s="11" t="inlineStr">
        <is>
          <t>Not in place</t>
        </is>
      </c>
      <c r="G10" s="12">
        <f>IF(F10="In place",1,IF(F10="Partly",0.5,0))</f>
        <v/>
      </c>
      <c r="H10" s="11" t="inlineStr"/>
      <c r="I10" s="13" t="n"/>
      <c r="J10" s="14">
        <f>IF(I10="","",I10-TODAY())</f>
        <v/>
      </c>
      <c r="K10" s="11" t="inlineStr"/>
    </row>
    <row r="11" ht="125" customHeight="1">
      <c r="A11" s="9" t="inlineStr">
        <is>
          <t>5.3</t>
        </is>
      </c>
      <c r="B11" s="10" t="inlineStr">
        <is>
          <t>5 Leadership</t>
        </is>
      </c>
      <c r="C11" s="9" t="inlineStr">
        <is>
          <t>Organizational roles, responsibilities and authorities</t>
        </is>
      </c>
      <c r="D11" s="10" t="inlineStr">
        <is>
          <t>Making sure the jobs that keep the ISMS working are assigned to named people with the authority to do them, and that everyone knows who holds them — including the two the standard singles out: making the ISMS conform, and reporting on its performance to top management.</t>
        </is>
      </c>
      <c r="E11" s="10" t="inlineStr">
        <is>
          <t>Organisation chart or RACI for ISMS roles; job descriptions or appointment letters for the ISMS lead, risk owners, asset owners, incident lead, Information Officer (and the Regulator registration); communication of roles (intranet page, induction, team briefings); management-review records showing performance reporting by the named role; access-approval and risk-acceptance records signed by the right people.</t>
        </is>
      </c>
      <c r="F11" s="11" t="inlineStr">
        <is>
          <t>Not in place</t>
        </is>
      </c>
      <c r="G11" s="12">
        <f>IF(F11="In place",1,IF(F11="Partly",0.5,0))</f>
        <v/>
      </c>
      <c r="H11" s="11" t="inlineStr"/>
      <c r="I11" s="13" t="n"/>
      <c r="J11" s="14">
        <f>IF(I11="","",I11-TODAY())</f>
        <v/>
      </c>
      <c r="K11" s="11" t="inlineStr"/>
    </row>
    <row r="12" ht="100" customHeight="1">
      <c r="A12" s="9" t="inlineStr">
        <is>
          <t>6.1.1</t>
        </is>
      </c>
      <c r="B12" s="10" t="inlineStr">
        <is>
          <t>6 Planning</t>
        </is>
      </c>
      <c r="C12" s="9" t="inlineStr">
        <is>
          <t>Actions to address risks and opportunities — General</t>
        </is>
      </c>
      <c r="D12" s="10" t="inlineStr">
        <is>
          <t>The planning principle behind the whole ISMS: use what you learned about context and interested parties to decide what could stop the ISMS achieving its outcomes, what could help, and what you will do about both.</t>
        </is>
      </c>
      <c r="E12" s="10" t="inlineStr">
        <is>
          <t>Risk and opportunity register or section covering risks to the ISMS itself (resources, competence, change, regulation) and opportunities; planned actions with owners and dates; evidence the actions were integrated into ISMS processes (objectives, projects, budgets); evaluation of effectiveness at management review.</t>
        </is>
      </c>
      <c r="F12" s="11" t="inlineStr">
        <is>
          <t>Not in place</t>
        </is>
      </c>
      <c r="G12" s="12">
        <f>IF(F12="In place",1,IF(F12="Partly",0.5,0))</f>
        <v/>
      </c>
      <c r="H12" s="11" t="inlineStr"/>
      <c r="I12" s="13" t="n"/>
      <c r="J12" s="14">
        <f>IF(I12="","",I12-TODAY())</f>
        <v/>
      </c>
      <c r="K12" s="11" t="inlineStr"/>
    </row>
    <row r="13" ht="125" customHeight="1">
      <c r="A13" s="9" t="inlineStr">
        <is>
          <t>6.1.2</t>
        </is>
      </c>
      <c r="B13" s="10" t="inlineStr">
        <is>
          <t>6 Planning</t>
        </is>
      </c>
      <c r="C13" s="9" t="inlineStr">
        <is>
          <t>Information security risk assessment</t>
        </is>
      </c>
      <c r="D13" s="10" t="inlineStr">
        <is>
          <t>Defining one repeatable method for finding, analysing and ranking information security risks — with written criteria for what is acceptable and how assessments are done — and applying it so that two people assessing the same risk get comparable results.</t>
        </is>
      </c>
      <c r="E13" s="10" t="inlineStr">
        <is>
          <t>Documented risk assessment methodology with acceptance criteria and assessment criteria; the risk register showing identification, analysis (likelihood, consequence, level) and evaluation for each risk; a named owner per risk; dated evidence of repeat assessments; approval of the criteria by management; links from risks to the context, assets and requirements that gave rise to them.</t>
        </is>
      </c>
      <c r="F13" s="11" t="inlineStr">
        <is>
          <t>Not in place</t>
        </is>
      </c>
      <c r="G13" s="12">
        <f>IF(F13="In place",1,IF(F13="Partly",0.5,0))</f>
        <v/>
      </c>
      <c r="H13" s="11" t="inlineStr"/>
      <c r="I13" s="13" t="n"/>
      <c r="J13" s="14">
        <f>IF(I13="","",I13-TODAY())</f>
        <v/>
      </c>
      <c r="K13" s="11" t="inlineStr"/>
    </row>
    <row r="14" ht="125" customHeight="1">
      <c r="A14" s="9" t="inlineStr">
        <is>
          <t>6.1.3</t>
        </is>
      </c>
      <c r="B14" s="10" t="inlineStr">
        <is>
          <t>6 Planning</t>
        </is>
      </c>
      <c r="C14" s="9" t="inlineStr">
        <is>
          <t>Information security risk treatment</t>
        </is>
      </c>
      <c r="D14" s="10" t="inlineStr">
        <is>
          <t>Deciding what to do about each risk that breaches your acceptance criteria, choosing the controls that will do it, checking the choice against Annex A, and recording all of it in the Statement of Applicability and a treatment plan the risk owners sign off.</t>
        </is>
      </c>
      <c r="E14" s="10" t="inlineStr">
        <is>
          <t>Statement of Applicability covering all 93 Annex A controls plus any additional controls, with inclusion justifications, implementation status and exclusion justifications; risk treatment plan with options, controls, owners, dates and residual risk; signed risk-owner approval of the plan and acceptance of residual risk; traceability from each risk to its controls; SoA version history showing updates.</t>
        </is>
      </c>
      <c r="F14" s="11" t="inlineStr">
        <is>
          <t>Not in place</t>
        </is>
      </c>
      <c r="G14" s="12">
        <f>IF(F14="In place",1,IF(F14="Partly",0.5,0))</f>
        <v/>
      </c>
      <c r="H14" s="11" t="inlineStr"/>
      <c r="I14" s="13" t="n"/>
      <c r="J14" s="14">
        <f>IF(I14="","",I14-TODAY())</f>
        <v/>
      </c>
      <c r="K14" s="11" t="inlineStr"/>
    </row>
    <row r="15" ht="112.5" customHeight="1">
      <c r="A15" s="9" t="inlineStr">
        <is>
          <t>6.2</t>
        </is>
      </c>
      <c r="B15" s="10" t="inlineStr">
        <is>
          <t>6 Planning</t>
        </is>
      </c>
      <c r="C15" s="9" t="inlineStr">
        <is>
          <t>Information security objectives and planning to achieve them</t>
        </is>
      </c>
      <c r="D15" s="10" t="inlineStr">
        <is>
          <t>Setting measurable information security objectives at the right levels, consistent with the policy and informed by the risk work, with a plan for each — what, who, when, which resources and how you will know it worked — then monitoring and updating them.</t>
        </is>
      </c>
      <c r="E15" s="10" t="inlineStr">
        <is>
          <t>Information security objectives register with measures, targets, owners, dates and resources; evidence of monitoring (dashboards, KPI reports, management-review minutes); link from each objective to the policy commitment and to the risk or requirement it addresses; evidence of communication to the responsible functions; records of updates.</t>
        </is>
      </c>
      <c r="F15" s="11" t="inlineStr">
        <is>
          <t>Not in place</t>
        </is>
      </c>
      <c r="G15" s="12">
        <f>IF(F15="In place",1,IF(F15="Partly",0.5,0))</f>
        <v/>
      </c>
      <c r="H15" s="11" t="inlineStr"/>
      <c r="I15" s="13" t="n"/>
      <c r="J15" s="14">
        <f>IF(I15="","",I15-TODAY())</f>
        <v/>
      </c>
      <c r="K15" s="11" t="inlineStr"/>
    </row>
    <row r="16" ht="100" customHeight="1">
      <c r="A16" s="9" t="inlineStr">
        <is>
          <t>6.3</t>
        </is>
      </c>
      <c r="B16" s="10" t="inlineStr">
        <is>
          <t>6 Planning</t>
        </is>
      </c>
      <c r="C16" s="9" t="inlineStr">
        <is>
          <t>Planning of changes</t>
        </is>
      </c>
      <c r="D16" s="10" t="inlineStr">
        <is>
          <t>New in the 2022 edition: when you decide the ISMS needs to change — a new scope, a new cloud platform, a reorganisation, a new control framework — carry the change out in a planned way rather than letting it happen.</t>
        </is>
      </c>
      <c r="E16" s="10" t="inlineStr">
        <is>
          <t>ISMS change log or change requests for significant changes (scope, structure, methodology, major systems, suppliers, regulations); impact assessments considering purpose, consequences, integrity of the ISMS, resources and responsibilities; updated ISMS documents following the change; management-review discussion of planned changes.</t>
        </is>
      </c>
      <c r="F16" s="11" t="inlineStr">
        <is>
          <t>Not in place</t>
        </is>
      </c>
      <c r="G16" s="12">
        <f>IF(F16="In place",1,IF(F16="Partly",0.5,0))</f>
        <v/>
      </c>
      <c r="H16" s="11" t="inlineStr"/>
      <c r="I16" s="13" t="n"/>
      <c r="J16" s="14">
        <f>IF(I16="","",I16-TODAY())</f>
        <v/>
      </c>
      <c r="K16" s="11" t="inlineStr"/>
    </row>
    <row r="17" ht="87.5" customHeight="1">
      <c r="A17" s="9" t="inlineStr">
        <is>
          <t>7.1</t>
        </is>
      </c>
      <c r="B17" s="10" t="inlineStr">
        <is>
          <t>7 Support</t>
        </is>
      </c>
      <c r="C17" s="9" t="inlineStr">
        <is>
          <t>Resources</t>
        </is>
      </c>
      <c r="D17" s="10" t="inlineStr">
        <is>
          <t>Determining and providing what the ISMS needs to be established, run, maintained and improved — people, time, money, tools and expertise — rather than expecting IT to absorb it.</t>
        </is>
      </c>
      <c r="E17" s="10" t="inlineStr">
        <is>
          <t>Approved ISMS budget and headcount or time allocations; management-review minutes showing resource decisions; contracts for external expertise; tool and licence inventory supporting controls; evidence that resource gaps raised at review were actioned or formally accepted as risk.</t>
        </is>
      </c>
      <c r="F17" s="11" t="inlineStr">
        <is>
          <t>Not in place</t>
        </is>
      </c>
      <c r="G17" s="12">
        <f>IF(F17="In place",1,IF(F17="Partly",0.5,0))</f>
        <v/>
      </c>
      <c r="H17" s="11" t="inlineStr"/>
      <c r="I17" s="13" t="n"/>
      <c r="J17" s="14">
        <f>IF(I17="","",I17-TODAY())</f>
        <v/>
      </c>
      <c r="K17" s="11" t="inlineStr"/>
    </row>
    <row r="18" ht="100" customHeight="1">
      <c r="A18" s="9" t="inlineStr">
        <is>
          <t>7.2</t>
        </is>
      </c>
      <c r="B18" s="10" t="inlineStr">
        <is>
          <t>7 Support</t>
        </is>
      </c>
      <c r="C18" s="9" t="inlineStr">
        <is>
          <t>Competence</t>
        </is>
      </c>
      <c r="D18" s="10" t="inlineStr">
        <is>
          <t>Knowing which jobs affect information security, deciding what competence each of them needs, making sure the people in them have it — by education, training or experience — closing gaps, and keeping the evidence.</t>
        </is>
      </c>
      <c r="E18" s="10" t="inlineStr">
        <is>
          <t>Competence requirements by role (a competence matrix or job descriptions with security competences); training records, certificates and experience summaries; gap analysis and training plan; effectiveness evaluations after training; internal-auditor competence records (ISO 27001 and auditing); records for contracted-in expertise.</t>
        </is>
      </c>
      <c r="F18" s="11" t="inlineStr">
        <is>
          <t>Not in place</t>
        </is>
      </c>
      <c r="G18" s="12">
        <f>IF(F18="In place",1,IF(F18="Partly",0.5,0))</f>
        <v/>
      </c>
      <c r="H18" s="11" t="inlineStr"/>
      <c r="I18" s="13" t="n"/>
      <c r="J18" s="14">
        <f>IF(I18="","",I18-TODAY())</f>
        <v/>
      </c>
      <c r="K18" s="11" t="inlineStr"/>
    </row>
    <row r="19" ht="112.5" customHeight="1">
      <c r="A19" s="9" t="inlineStr">
        <is>
          <t>7.3</t>
        </is>
      </c>
      <c r="B19" s="10" t="inlineStr">
        <is>
          <t>7 Support</t>
        </is>
      </c>
      <c r="C19" s="9" t="inlineStr">
        <is>
          <t>Awareness</t>
        </is>
      </c>
      <c r="D19" s="10" t="inlineStr">
        <is>
          <t>Making sure every person working under the organisation's control knows the information security policy, how their own behaviour contributes to the ISMS — and what better security buys the organisation — and what happens when they or the organisation fail to conform.</t>
        </is>
      </c>
      <c r="E19" s="10" t="inlineStr">
        <is>
          <t>Awareness programme or calendar; induction materials covering the policy and the three required elements; attendance or completion records including contractors; communications (posters, briefings, nudges); results of awareness checks (quiz scores, phishing-simulation results, incident-reporting rates); evidence of refresh and of coverage of new starters.</t>
        </is>
      </c>
      <c r="F19" s="11" t="inlineStr">
        <is>
          <t>Not in place</t>
        </is>
      </c>
      <c r="G19" s="12">
        <f>IF(F19="In place",1,IF(F19="Partly",0.5,0))</f>
        <v/>
      </c>
      <c r="H19" s="11" t="inlineStr"/>
      <c r="I19" s="13" t="n"/>
      <c r="J19" s="14">
        <f>IF(I19="","",I19-TODAY())</f>
        <v/>
      </c>
      <c r="K19" s="11" t="inlineStr"/>
    </row>
    <row r="20" ht="125" customHeight="1">
      <c r="A20" s="9" t="inlineStr">
        <is>
          <t>7.4</t>
        </is>
      </c>
      <c r="B20" s="10" t="inlineStr">
        <is>
          <t>7 Support</t>
        </is>
      </c>
      <c r="C20" s="9" t="inlineStr">
        <is>
          <t>Communication</t>
        </is>
      </c>
      <c r="D20" s="10" t="inlineStr">
        <is>
          <t>Deciding what information security communication the organisation needs, internally and externally — what is said, when, to whom and how — so that policy changes, incidents, breach notifications and customer assurances do not depend on improvisation.</t>
        </is>
      </c>
      <c r="E20" s="10" t="inlineStr">
        <is>
          <t>Communication matrix (what, when, with whom, how, owner) covering internal and external communications; breach-notification procedure and templates for the Information Regulator and data subjects; contractual notification obligations register; incident communication roles including media and customer contact; records of communications sent (policy launches, awareness messages, incident notifications, management reports).</t>
        </is>
      </c>
      <c r="F20" s="11" t="inlineStr">
        <is>
          <t>Not in place</t>
        </is>
      </c>
      <c r="G20" s="12">
        <f>IF(F20="In place",1,IF(F20="Partly",0.5,0))</f>
        <v/>
      </c>
      <c r="H20" s="11" t="inlineStr"/>
      <c r="I20" s="13" t="n"/>
      <c r="J20" s="14">
        <f>IF(I20="","",I20-TODAY())</f>
        <v/>
      </c>
      <c r="K20" s="11" t="inlineStr"/>
    </row>
    <row r="21" ht="100" customHeight="1">
      <c r="A21" s="9" t="inlineStr">
        <is>
          <t>7.5.1</t>
        </is>
      </c>
      <c r="B21" s="10" t="inlineStr">
        <is>
          <t>7 Support</t>
        </is>
      </c>
      <c r="C21" s="9" t="inlineStr">
        <is>
          <t>Documented information — General</t>
        </is>
      </c>
      <c r="D21" s="10" t="inlineStr">
        <is>
          <t>Having the documents and records the standard explicitly requires, plus whatever your organisation decides it needs for the ISMS to work — scaled to your size, your activities and the competence of your people.</t>
        </is>
      </c>
      <c r="E21" s="10" t="inlineStr">
        <is>
          <t>A document register listing the mandatory documented information with its location and status, plus the organisation's own documents; the documents themselves, controlled; records (registers, logs, minutes, results) retained per 7.5.3; a rationale for the extent of documentation relative to size and complexity.</t>
        </is>
      </c>
      <c r="F21" s="11" t="inlineStr">
        <is>
          <t>Not in place</t>
        </is>
      </c>
      <c r="G21" s="12">
        <f>IF(F21="In place",1,IF(F21="Partly",0.5,0))</f>
        <v/>
      </c>
      <c r="H21" s="11" t="inlineStr"/>
      <c r="I21" s="13" t="n"/>
      <c r="J21" s="14">
        <f>IF(I21="","",I21-TODAY())</f>
        <v/>
      </c>
      <c r="K21" s="11" t="inlineStr"/>
    </row>
    <row r="22" ht="100" customHeight="1">
      <c r="A22" s="9" t="inlineStr">
        <is>
          <t>7.5.2</t>
        </is>
      </c>
      <c r="B22" s="10" t="inlineStr">
        <is>
          <t>7 Support</t>
        </is>
      </c>
      <c r="C22" s="9" t="inlineStr">
        <is>
          <t>Documented information — Creating and updating</t>
        </is>
      </c>
      <c r="D22" s="10" t="inlineStr">
        <is>
          <t>When ISMS documents are created or changed, giving them proper identification, a suitable format and medium, and a review and approval step so people can trust what they are reading.</t>
        </is>
      </c>
      <c r="E22" s="10" t="inlineStr">
        <is>
          <t>Document register with version, date, author and approver; documents carrying identification and version in header or footer; approval records (signatures, workflow approvals); defined approval authorities for document types; evidence that formats suit use (offline copies of incident and continuity documents).</t>
        </is>
      </c>
      <c r="F22" s="11" t="inlineStr">
        <is>
          <t>Not in place</t>
        </is>
      </c>
      <c r="G22" s="12">
        <f>IF(F22="In place",1,IF(F22="Partly",0.5,0))</f>
        <v/>
      </c>
      <c r="H22" s="11" t="inlineStr"/>
      <c r="I22" s="13" t="n"/>
      <c r="J22" s="14">
        <f>IF(I22="","",I22-TODAY())</f>
        <v/>
      </c>
      <c r="K22" s="11" t="inlineStr"/>
    </row>
    <row r="23" ht="125" customHeight="1">
      <c r="A23" s="9" t="inlineStr">
        <is>
          <t>7.5.3</t>
        </is>
      </c>
      <c r="B23" s="10" t="inlineStr">
        <is>
          <t>7 Support</t>
        </is>
      </c>
      <c r="C23" s="9" t="inlineStr">
        <is>
          <t>Documented information — Control of documented information</t>
        </is>
      </c>
      <c r="D23" s="10" t="inlineStr">
        <is>
          <t>Keeping ISMS documents and records available where needed, protected against loss of confidentiality, misuse and corruption, and managed through distribution, storage, change, retention and disposal — including documents from outside that you rely on.</t>
        </is>
      </c>
      <c r="E23" s="10" t="inlineStr">
        <is>
          <t>Document control procedure or equivalent; access permissions on ISMS repositories matching classification; version control and change history; retention schedule for ISMS records aligned to legal and contractual requirements; disposal records; register of external documents (standards, customer requirements, supplier certificates, legislation) with currency checks; backups of the documentation repository.</t>
        </is>
      </c>
      <c r="F23" s="11" t="inlineStr">
        <is>
          <t>Not in place</t>
        </is>
      </c>
      <c r="G23" s="12">
        <f>IF(F23="In place",1,IF(F23="Partly",0.5,0))</f>
        <v/>
      </c>
      <c r="H23" s="11" t="inlineStr"/>
      <c r="I23" s="13" t="n"/>
      <c r="J23" s="14">
        <f>IF(I23="","",I23-TODAY())</f>
        <v/>
      </c>
      <c r="K23" s="11" t="inlineStr"/>
    </row>
    <row r="24" ht="125" customHeight="1">
      <c r="A24" s="9" t="inlineStr">
        <is>
          <t>8.1</t>
        </is>
      </c>
      <c r="B24" s="10" t="inlineStr">
        <is>
          <t>8 Operation</t>
        </is>
      </c>
      <c r="C24" s="9" t="inlineStr">
        <is>
          <t>Operational planning and control</t>
        </is>
      </c>
      <c r="D24" s="10" t="inlineStr">
        <is>
          <t>Running the processes that deliver information security day to day — to criteria you have set, with the records to prove it, with changes controlled and with the suppliers and cloud services you depend on under control too.</t>
        </is>
      </c>
      <c r="E24" s="10" t="inlineStr">
        <is>
          <t>Operating procedures or criteria for security processes (access, change, patching, backup, logging, supplier onboarding); records showing processes ran as planned (tickets, checklists, approvals, logs); risk treatment plan status; change records including review of unintended changes; register of external providers with contracts carrying security requirements, assurance evidence and review dates; POPIA operator agreements.</t>
        </is>
      </c>
      <c r="F24" s="11" t="inlineStr">
        <is>
          <t>Not in place</t>
        </is>
      </c>
      <c r="G24" s="12">
        <f>IF(F24="In place",1,IF(F24="Partly",0.5,0))</f>
        <v/>
      </c>
      <c r="H24" s="11" t="inlineStr"/>
      <c r="I24" s="13" t="n"/>
      <c r="J24" s="14">
        <f>IF(I24="","",I24-TODAY())</f>
        <v/>
      </c>
      <c r="K24" s="11" t="inlineStr"/>
    </row>
    <row r="25" ht="100" customHeight="1">
      <c r="A25" s="9" t="inlineStr">
        <is>
          <t>8.2</t>
        </is>
      </c>
      <c r="B25" s="10" t="inlineStr">
        <is>
          <t>8 Operation</t>
        </is>
      </c>
      <c r="C25" s="9" t="inlineStr">
        <is>
          <t>Information security risk assessment</t>
        </is>
      </c>
      <c r="D25" s="10" t="inlineStr">
        <is>
          <t>Actually performing the risk assessment defined in 6.1.2 — at planned intervals and whenever significant change is proposed or happens — and keeping the results.</t>
        </is>
      </c>
      <c r="E25" s="10" t="inlineStr">
        <is>
          <t>Dated risk assessment results for each cycle (versions of the risk register or assessment reports); records of interim assessments triggered by change or incidents; a defined review interval and a list of change triggers; evidence the results fed treatment (8.3) and management review (9.3.2); risk owner participation records.</t>
        </is>
      </c>
      <c r="F25" s="11" t="inlineStr">
        <is>
          <t>Not in place</t>
        </is>
      </c>
      <c r="G25" s="12">
        <f>IF(F25="In place",1,IF(F25="Partly",0.5,0))</f>
        <v/>
      </c>
      <c r="H25" s="11" t="inlineStr"/>
      <c r="I25" s="13" t="n"/>
      <c r="J25" s="14">
        <f>IF(I25="","",I25-TODAY())</f>
        <v/>
      </c>
      <c r="K25" s="11" t="inlineStr"/>
    </row>
    <row r="26" ht="125" customHeight="1">
      <c r="A26" s="9" t="inlineStr">
        <is>
          <t>8.3</t>
        </is>
      </c>
      <c r="B26" s="10" t="inlineStr">
        <is>
          <t>8 Operation</t>
        </is>
      </c>
      <c r="C26" s="9" t="inlineStr">
        <is>
          <t>Information security risk treatment</t>
        </is>
      </c>
      <c r="D26" s="10" t="inlineStr">
        <is>
          <t>Implementing the risk treatment plan from 6.1.3 — putting the chosen controls in place, on time, by the people named — and keeping the results.</t>
        </is>
      </c>
      <c r="E26" s="10" t="inlineStr">
        <is>
          <t>Risk treatment plan with status, completion dates and evidence per action; implementation records (configuration evidence, procedure issued, training delivered, contract clause signed); verification that controls operate (test results, first audit of the control); re-evaluated residual risk and risk-owner acceptance; revised plan and re-acceptance where actions slipped; SoA updated to reflect implementation status.</t>
        </is>
      </c>
      <c r="F26" s="11" t="inlineStr">
        <is>
          <t>Not in place</t>
        </is>
      </c>
      <c r="G26" s="12">
        <f>IF(F26="In place",1,IF(F26="Partly",0.5,0))</f>
        <v/>
      </c>
      <c r="H26" s="11" t="inlineStr"/>
      <c r="I26" s="13" t="n"/>
      <c r="J26" s="14">
        <f>IF(I26="","",I26-TODAY())</f>
        <v/>
      </c>
      <c r="K26" s="11" t="inlineStr"/>
    </row>
    <row r="27" ht="100" customHeight="1">
      <c r="A27" s="9" t="inlineStr">
        <is>
          <t>9.1</t>
        </is>
      </c>
      <c r="B27" s="10" t="inlineStr">
        <is>
          <t>9 Performance evaluation</t>
        </is>
      </c>
      <c r="C27" s="9" t="inlineStr">
        <is>
          <t>Monitoring, measurement, analysis and evaluation</t>
        </is>
      </c>
      <c r="D27" s="10" t="inlineStr">
        <is>
          <t>Deciding what you will measure to know whether the ISMS and its controls work — with methods that give repeatable results, set times, named people — then analysing the numbers and keeping them as evidence.</t>
        </is>
      </c>
      <c r="E27" s="10" t="inlineStr">
        <is>
          <t>Measurement register or plan: what, method, frequency, who measures, who analyses; KPI results over time (dashboards, reports); analysis and evaluation records (commentary, trends, decisions); management-review minutes showing results discussed; evidence that metrics cover both processes and controls and link to objectives.</t>
        </is>
      </c>
      <c r="F27" s="11" t="inlineStr">
        <is>
          <t>Not in place</t>
        </is>
      </c>
      <c r="G27" s="12">
        <f>IF(F27="In place",1,IF(F27="Partly",0.5,0))</f>
        <v/>
      </c>
      <c r="H27" s="11" t="inlineStr"/>
      <c r="I27" s="13" t="n"/>
      <c r="J27" s="14">
        <f>IF(I27="","",I27-TODAY())</f>
        <v/>
      </c>
      <c r="K27" s="11" t="inlineStr"/>
    </row>
    <row r="28" ht="100" customHeight="1">
      <c r="A28" s="9" t="inlineStr">
        <is>
          <t>9.2.1</t>
        </is>
      </c>
      <c r="B28" s="10" t="inlineStr">
        <is>
          <t>9 Performance evaluation</t>
        </is>
      </c>
      <c r="C28" s="9" t="inlineStr">
        <is>
          <t>Internal audit — General</t>
        </is>
      </c>
      <c r="D28" s="10" t="inlineStr">
        <is>
          <t>Auditing your own ISMS at planned intervals to find out two things: does it meet your own requirements and the standard's, and is it actually implemented and maintained in practice.</t>
        </is>
      </c>
      <c r="E28" s="10" t="inlineStr">
        <is>
          <t>Internal audit reports with scope, criteria, evidence sampled, findings and conclusions; coverage matrix showing clauses and SoA controls audited over the cycle; nonconformities raised and tracked under 10.2; auditor competence records; management-review minutes discussing audit results.</t>
        </is>
      </c>
      <c r="F28" s="11" t="inlineStr">
        <is>
          <t>Not in place</t>
        </is>
      </c>
      <c r="G28" s="12">
        <f>IF(F28="In place",1,IF(F28="Partly",0.5,0))</f>
        <v/>
      </c>
      <c r="H28" s="11" t="inlineStr"/>
      <c r="I28" s="13" t="n"/>
      <c r="J28" s="14">
        <f>IF(I28="","",I28-TODAY())</f>
        <v/>
      </c>
      <c r="K28" s="11" t="inlineStr"/>
    </row>
    <row r="29" ht="100" customHeight="1">
      <c r="A29" s="9" t="inlineStr">
        <is>
          <t>9.2.2</t>
        </is>
      </c>
      <c r="B29" s="10" t="inlineStr">
        <is>
          <t>9 Performance evaluation</t>
        </is>
      </c>
      <c r="C29" s="9" t="inlineStr">
        <is>
          <t>Internal audit programme</t>
        </is>
      </c>
      <c r="D29" s="10" t="inlineStr">
        <is>
          <t>Planning the audits as a programme — frequency, methods, responsibilities, planning and reporting — weighted by what matters most and what went wrong last time, with objective auditors, defined criteria and scope for each audit, results reported to the right managers and records kept.</t>
        </is>
      </c>
      <c r="E29" s="10" t="inlineStr">
        <is>
          <t>Audit programme (schedule over the certification cycle) with frequency rationale; individual audit plans with scope, criteria, auditor and date; auditor assignment showing independence; audit reports distributed to relevant management; programme reviews and changes after incidents or findings; records retained per 7.5.3.</t>
        </is>
      </c>
      <c r="F29" s="11" t="inlineStr">
        <is>
          <t>Not in place</t>
        </is>
      </c>
      <c r="G29" s="12">
        <f>IF(F29="In place",1,IF(F29="Partly",0.5,0))</f>
        <v/>
      </c>
      <c r="H29" s="11" t="inlineStr"/>
      <c r="I29" s="13" t="n"/>
      <c r="J29" s="14">
        <f>IF(I29="","",I29-TODAY())</f>
        <v/>
      </c>
      <c r="K29" s="11" t="inlineStr"/>
    </row>
    <row r="30" ht="75" customHeight="1">
      <c r="A30" s="9" t="inlineStr">
        <is>
          <t>9.3.1</t>
        </is>
      </c>
      <c r="B30" s="10" t="inlineStr">
        <is>
          <t>9 Performance evaluation</t>
        </is>
      </c>
      <c r="C30" s="9" t="inlineStr">
        <is>
          <t>Management review — General</t>
        </is>
      </c>
      <c r="D30" s="10" t="inlineStr">
        <is>
          <t>Top management sitting down at planned intervals to judge whether the ISMS is still suitable for the organisation, adequate for its risks and effective in practice — and deciding what to change.</t>
        </is>
      </c>
      <c r="E30" s="10" t="inlineStr">
        <is>
          <t>Management review schedule; agendas structured on the 9.3.2 inputs; minutes recording attendance by top management, discussion and decisions; action register from reviews with owners and dates; evidence of follow-up on previous actions.</t>
        </is>
      </c>
      <c r="F30" s="11" t="inlineStr">
        <is>
          <t>Not in place</t>
        </is>
      </c>
      <c r="G30" s="12">
        <f>IF(F30="In place",1,IF(F30="Partly",0.5,0))</f>
        <v/>
      </c>
      <c r="H30" s="11" t="inlineStr"/>
      <c r="I30" s="13" t="n"/>
      <c r="J30" s="14">
        <f>IF(I30="","",I30-TODAY())</f>
        <v/>
      </c>
      <c r="K30" s="11" t="inlineStr"/>
    </row>
    <row r="31" ht="112.5" customHeight="1">
      <c r="A31" s="9" t="inlineStr">
        <is>
          <t>9.3.2</t>
        </is>
      </c>
      <c r="B31" s="10" t="inlineStr">
        <is>
          <t>9 Performance evaluation</t>
        </is>
      </c>
      <c r="C31" s="9" t="inlineStr">
        <is>
          <t>Management review inputs</t>
        </is>
      </c>
      <c r="D31" s="10" t="inlineStr">
        <is>
          <t>The set of things the management review must consider — actions from last time, changes in context and in what interested parties expect, how the ISMS is performing, feedback, the risk picture and improvement opportunities.</t>
        </is>
      </c>
      <c r="E31" s="10" t="inlineStr">
        <is>
          <t>Management review pack and minutes addressing every input with specifics; the data behind them: metrics report, audit summary, nonconformity and corrective action trends, risk register and treatment plan status, objectives status, interested-party feedback (customer audits, questionnaires, complaints, regulator correspondence); previous action register.</t>
        </is>
      </c>
      <c r="F31" s="11" t="inlineStr">
        <is>
          <t>Not in place</t>
        </is>
      </c>
      <c r="G31" s="12">
        <f>IF(F31="In place",1,IF(F31="Partly",0.5,0))</f>
        <v/>
      </c>
      <c r="H31" s="11" t="inlineStr"/>
      <c r="I31" s="13" t="n"/>
      <c r="J31" s="14">
        <f>IF(I31="","",I31-TODAY())</f>
        <v/>
      </c>
      <c r="K31" s="11" t="inlineStr"/>
    </row>
    <row r="32" ht="87.5" customHeight="1">
      <c r="A32" s="9" t="inlineStr">
        <is>
          <t>9.3.3</t>
        </is>
      </c>
      <c r="B32" s="10" t="inlineStr">
        <is>
          <t>9 Performance evaluation</t>
        </is>
      </c>
      <c r="C32" s="9" t="inlineStr">
        <is>
          <t>Management review results</t>
        </is>
      </c>
      <c r="D32" s="10" t="inlineStr">
        <is>
          <t>What has to come out of the review — decisions on improvement opportunities and on any changes the ISMS needs — recorded as documented information.</t>
        </is>
      </c>
      <c r="E32" s="10" t="inlineStr">
        <is>
          <t>Management review minutes with a decisions and actions section; action register with owners, dates and status; evidence of actions carried out (budget approvals, updated documents, revised objectives, changed audit programme); next review's record of previous-action status.</t>
        </is>
      </c>
      <c r="F32" s="11" t="inlineStr">
        <is>
          <t>Not in place</t>
        </is>
      </c>
      <c r="G32" s="12">
        <f>IF(F32="In place",1,IF(F32="Partly",0.5,0))</f>
        <v/>
      </c>
      <c r="H32" s="11" t="inlineStr"/>
      <c r="I32" s="13" t="n"/>
      <c r="J32" s="14">
        <f>IF(I32="","",I32-TODAY())</f>
        <v/>
      </c>
      <c r="K32" s="11" t="inlineStr"/>
    </row>
    <row r="33" ht="100" customHeight="1">
      <c r="A33" s="9" t="inlineStr">
        <is>
          <t>10.1</t>
        </is>
      </c>
      <c r="B33" s="10" t="inlineStr">
        <is>
          <t>10 Improvement</t>
        </is>
      </c>
      <c r="C33" s="9" t="inlineStr">
        <is>
          <t>Continual improvement</t>
        </is>
      </c>
      <c r="D33" s="10" t="inlineStr">
        <is>
          <t>Keeping the ISMS getting better — more suitable to the organisation, more adequate for its risks, more effective in practice — as a standing habit rather than a reaction to audits.</t>
        </is>
      </c>
      <c r="E33" s="10" t="inlineStr">
        <is>
          <t>Improvement register or log with source, change made, owner, date and effect; management-review decisions on improvement opportunities; evidence of changes to controls, processes, documents, metrics and training over time with reasons; trend data showing effect; records of staff suggestions and their disposition.</t>
        </is>
      </c>
      <c r="F33" s="11" t="inlineStr">
        <is>
          <t>Not in place</t>
        </is>
      </c>
      <c r="G33" s="12">
        <f>IF(F33="In place",1,IF(F33="Partly",0.5,0))</f>
        <v/>
      </c>
      <c r="H33" s="11" t="inlineStr"/>
      <c r="I33" s="13" t="n"/>
      <c r="J33" s="14">
        <f>IF(I33="","",I33-TODAY())</f>
        <v/>
      </c>
      <c r="K33" s="11" t="inlineStr"/>
    </row>
    <row r="34" ht="125" customHeight="1">
      <c r="A34" s="9" t="inlineStr">
        <is>
          <t>10.2</t>
        </is>
      </c>
      <c r="B34" s="10" t="inlineStr">
        <is>
          <t>10 Improvement</t>
        </is>
      </c>
      <c r="C34" s="9" t="inlineStr">
        <is>
          <t>Nonconformity and corrective action</t>
        </is>
      </c>
      <c r="D34" s="10" t="inlineStr">
        <is>
          <t>When something fails to meet an ISMS requirement — a control not applied, a policy breached, an audit finding, an incident revealing a gap — reacting to it, dealing with the consequences, finding and removing the cause, checking the fix worked and changing the ISMS if needed, with the records to show it.</t>
        </is>
      </c>
      <c r="E34" s="10" t="inlineStr">
        <is>
          <t>Nonconformity and corrective action register; nonconformity reports stating requirement, evidence and gap; correction and consequence records (including breach notifications where applicable); root cause analysis records (5-Why, Ishikawa, 8D where used); check for similar nonconformities; corrective action plans with owners and dates; effectiveness verification records; resulting changes to ISMS documents or controls.</t>
        </is>
      </c>
      <c r="F34" s="11" t="inlineStr">
        <is>
          <t>Not in place</t>
        </is>
      </c>
      <c r="G34" s="12">
        <f>IF(F34="In place",1,IF(F34="Partly",0.5,0))</f>
        <v/>
      </c>
      <c r="H34" s="11" t="inlineStr"/>
      <c r="I34" s="13" t="n"/>
      <c r="J34" s="14">
        <f>IF(I34="","",I34-TODAY())</f>
        <v/>
      </c>
      <c r="K34" s="11" t="inlineStr"/>
    </row>
    <row r="36" ht="30" customHeight="1">
      <c r="A36" s="5" t="inlineStr">
        <is>
          <t>Qlause  ·  qlause.app  ·  Planning aid, not the standard. Every line paraphrases ISO/IEC 27001:2022 (incl. Amendment 1:2024) in plain English and reproduces no standard text. Work from your licensed copy (SABS webstore or iso.org) and ISO/IEC 27002:2022 before you close a gap. Qlause is an independent training and templates provider, not a certification body.</t>
        </is>
      </c>
    </row>
  </sheetData>
  <autoFilter ref="A4:K34"/>
  <mergeCells count="1">
    <mergeCell ref="A36:K36"/>
  </mergeCells>
  <conditionalFormatting sqref="F5:F34">
    <cfRule type="cellIs" priority="1" operator="equal" dxfId="0">
      <formula>"In place"</formula>
    </cfRule>
    <cfRule type="cellIs" priority="2" operator="equal" dxfId="1">
      <formula>"Partly"</formula>
    </cfRule>
    <cfRule type="cellIs" priority="3" operator="equal" dxfId="2">
      <formula>"Not in place"</formula>
    </cfRule>
  </conditionalFormatting>
  <conditionalFormatting sqref="J5:J34">
    <cfRule type="expression" priority="4" dxfId="3">
      <formula>AND(ISNUMBER(J5),J5&lt;0,F5&lt;&gt;"In place")</formula>
    </cfRule>
  </conditionalFormatting>
  <dataValidations count="1">
    <dataValidation sqref="F5:F34" showDropDown="0" showInputMessage="0" showErrorMessage="0" allowBlank="1" type="list">
      <formula1>"In place,Partly,Not in place"</formula1>
    </dataValidation>
  </dataValidations>
  <printOptions horizontalCentered="1"/>
  <pageMargins left="0.4" right="0.4" top="0.5" bottom="0.5"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M99"/>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17" customWidth="1" min="2" max="2"/>
    <col width="30" customWidth="1" min="3" max="3"/>
    <col width="58" customWidth="1" min="4" max="4"/>
    <col width="42" customWidth="1" min="5" max="5"/>
    <col width="9" customWidth="1" min="6" max="6"/>
    <col width="11" customWidth="1" min="7" max="7"/>
    <col width="13" customWidth="1" min="8" max="8"/>
    <col width="7" customWidth="1" min="9" max="9"/>
    <col width="14" customWidth="1" min="10" max="10"/>
    <col width="12" customWidth="1" min="11" max="11"/>
    <col width="10" customWidth="1" min="12" max="12"/>
    <col width="40" customWidth="1" min="13" max="13"/>
  </cols>
  <sheetData>
    <row r="1">
      <c r="A1" s="6" t="inlineStr">
        <is>
          <t>ISO/IEC 27001:2022 — Annex A reference controls (93)</t>
        </is>
      </c>
    </row>
    <row r="2">
      <c r="A2" s="7" t="inlineStr">
        <is>
          <t>Applicable? is the seed of your Statement of Applicability — a 'No' needs a reason in the Notes column. Status applies to applicable controls. Annex A is a completeness check: you may add controls from other sources.</t>
        </is>
      </c>
    </row>
    <row r="4" ht="32" customHeight="1">
      <c r="A4" s="8" t="inlineStr">
        <is>
          <t>Ref</t>
        </is>
      </c>
      <c r="B4" s="8" t="inlineStr">
        <is>
          <t>Theme</t>
        </is>
      </c>
      <c r="C4" s="8" t="inlineStr">
        <is>
          <t>Control</t>
        </is>
      </c>
      <c r="D4" s="8" t="inlineStr">
        <is>
          <t>What it covers</t>
        </is>
      </c>
      <c r="E4" s="8" t="inlineStr">
        <is>
          <t>Typical evidence</t>
        </is>
      </c>
      <c r="F4" s="8" t="inlineStr">
        <is>
          <t>New in 2022</t>
        </is>
      </c>
      <c r="G4" s="8" t="inlineStr">
        <is>
          <t>Applicable?</t>
        </is>
      </c>
      <c r="H4" s="8" t="inlineStr">
        <is>
          <t>Status</t>
        </is>
      </c>
      <c r="I4" s="8" t="inlineStr">
        <is>
          <t>Score</t>
        </is>
      </c>
      <c r="J4" s="8" t="inlineStr">
        <is>
          <t>Owner</t>
        </is>
      </c>
      <c r="K4" s="8" t="inlineStr">
        <is>
          <t>Target date</t>
        </is>
      </c>
      <c r="L4" s="8" t="inlineStr">
        <is>
          <t>Days to target</t>
        </is>
      </c>
      <c r="M4" s="8" t="inlineStr">
        <is>
          <t>Notes / evidence location (reason if not applicable)</t>
        </is>
      </c>
    </row>
    <row r="5" ht="62.5" customHeight="1">
      <c r="A5" s="15" t="inlineStr">
        <is>
          <t>A.5.1</t>
        </is>
      </c>
      <c r="B5" s="16" t="inlineStr">
        <is>
          <t>A.5 Organizational</t>
        </is>
      </c>
      <c r="C5" s="15" t="inlineStr">
        <is>
          <t>Policies for information security</t>
        </is>
      </c>
      <c r="D5" s="16" t="inlineStr">
        <is>
          <t>A top-level policy plus the topic-specific policies (access, acceptable use, cryptography, remote working…), approved by management, published and reviewed at planned intervals.</t>
        </is>
      </c>
      <c r="E5" s="16" t="inlineStr">
        <is>
          <t>Approved policy set with dates, review log, communication records</t>
        </is>
      </c>
      <c r="F5" s="17" t="inlineStr"/>
      <c r="G5" s="18" t="inlineStr">
        <is>
          <t>Yes</t>
        </is>
      </c>
      <c r="H5" s="19" t="inlineStr">
        <is>
          <t>In place</t>
        </is>
      </c>
      <c r="I5" s="20">
        <f>IF(G5="No","",IF(H5="In place",1,IF(H5="Partly",0.5,0)))</f>
        <v/>
      </c>
      <c r="J5" s="19" t="inlineStr">
        <is>
          <t>e.g. ISMS lead</t>
        </is>
      </c>
      <c r="K5" s="21" t="n"/>
      <c r="L5" s="22">
        <f>IF(K5="","",K5-TODAY())</f>
        <v/>
      </c>
      <c r="M5" s="19" t="inlineStr">
        <is>
          <t>e.g. Policy set ISMS-POL-001…020, approved Jan 2027</t>
        </is>
      </c>
    </row>
    <row r="6" ht="37.5" customHeight="1">
      <c r="A6" s="15" t="inlineStr">
        <is>
          <t>A.5.2</t>
        </is>
      </c>
      <c r="B6" s="16" t="inlineStr">
        <is>
          <t>A.5 Organizational</t>
        </is>
      </c>
      <c r="C6" s="15" t="inlineStr">
        <is>
          <t>Information security roles and responsibilities</t>
        </is>
      </c>
      <c r="D6" s="16" t="inlineStr">
        <is>
          <t>Security responsibilities defined and allocated to named roles across the organisation, not only to IT.</t>
        </is>
      </c>
      <c r="E6" s="16" t="inlineStr">
        <is>
          <t>RACI / role descriptions, appointment letters</t>
        </is>
      </c>
      <c r="F6" s="17" t="inlineStr"/>
      <c r="G6" s="18" t="inlineStr">
        <is>
          <t>Yes</t>
        </is>
      </c>
      <c r="H6" s="19" t="inlineStr">
        <is>
          <t>Not in place</t>
        </is>
      </c>
      <c r="I6" s="20">
        <f>IF(G6="No","",IF(H6="In place",1,IF(H6="Partly",0.5,0)))</f>
        <v/>
      </c>
      <c r="J6" s="19" t="inlineStr"/>
      <c r="K6" s="21" t="n"/>
      <c r="L6" s="22">
        <f>IF(K6="","",K6-TODAY())</f>
        <v/>
      </c>
      <c r="M6" s="19" t="inlineStr"/>
    </row>
    <row r="7" ht="37.5" customHeight="1">
      <c r="A7" s="15" t="inlineStr">
        <is>
          <t>A.5.3</t>
        </is>
      </c>
      <c r="B7" s="16" t="inlineStr">
        <is>
          <t>A.5 Organizational</t>
        </is>
      </c>
      <c r="C7" s="15" t="inlineStr">
        <is>
          <t>Segregation of duties</t>
        </is>
      </c>
      <c r="D7" s="16" t="inlineStr">
        <is>
          <t>Conflicting duties and areas of responsibility separated so one person cannot both commit and conceal.</t>
        </is>
      </c>
      <c r="E7" s="16" t="inlineStr">
        <is>
          <t>Segregation matrix, compensating controls where separation is impossible</t>
        </is>
      </c>
      <c r="F7" s="17" t="inlineStr"/>
      <c r="G7" s="18" t="inlineStr">
        <is>
          <t>Yes</t>
        </is>
      </c>
      <c r="H7" s="19" t="inlineStr">
        <is>
          <t>Not in place</t>
        </is>
      </c>
      <c r="I7" s="20">
        <f>IF(G7="No","",IF(H7="In place",1,IF(H7="Partly",0.5,0)))</f>
        <v/>
      </c>
      <c r="J7" s="19" t="inlineStr"/>
      <c r="K7" s="21" t="n"/>
      <c r="L7" s="22">
        <f>IF(K7="","",K7-TODAY())</f>
        <v/>
      </c>
      <c r="M7" s="19" t="inlineStr"/>
    </row>
    <row r="8" ht="37.5" customHeight="1">
      <c r="A8" s="15" t="inlineStr">
        <is>
          <t>A.5.4</t>
        </is>
      </c>
      <c r="B8" s="16" t="inlineStr">
        <is>
          <t>A.5 Organizational</t>
        </is>
      </c>
      <c r="C8" s="15" t="inlineStr">
        <is>
          <t>Management responsibilities</t>
        </is>
      </c>
      <c r="D8" s="16" t="inlineStr">
        <is>
          <t>Managers require their people to apply the policies and procedures, and show it.</t>
        </is>
      </c>
      <c r="E8" s="16" t="inlineStr">
        <is>
          <t>Briefing records, management attestations, consequence handling</t>
        </is>
      </c>
      <c r="F8" s="17" t="inlineStr"/>
      <c r="G8" s="18" t="inlineStr">
        <is>
          <t>Yes</t>
        </is>
      </c>
      <c r="H8" s="19" t="inlineStr">
        <is>
          <t>Not in place</t>
        </is>
      </c>
      <c r="I8" s="20">
        <f>IF(G8="No","",IF(H8="In place",1,IF(H8="Partly",0.5,0)))</f>
        <v/>
      </c>
      <c r="J8" s="19" t="inlineStr"/>
      <c r="K8" s="21" t="n"/>
      <c r="L8" s="22">
        <f>IF(K8="","",K8-TODAY())</f>
        <v/>
      </c>
      <c r="M8" s="19" t="inlineStr"/>
    </row>
    <row r="9" ht="50" customHeight="1">
      <c r="A9" s="15" t="inlineStr">
        <is>
          <t>A.5.5</t>
        </is>
      </c>
      <c r="B9" s="16" t="inlineStr">
        <is>
          <t>A.5 Organizational</t>
        </is>
      </c>
      <c r="C9" s="15" t="inlineStr">
        <is>
          <t>Contact with authorities</t>
        </is>
      </c>
      <c r="D9" s="16" t="inlineStr">
        <is>
          <t>Who contacts which regulator or authority, when and how — the Information Regulator, SAPS, sector regulators.</t>
        </is>
      </c>
      <c r="E9" s="16" t="inlineStr">
        <is>
          <t>Contact list with triggers, POPIA s22 procedure</t>
        </is>
      </c>
      <c r="F9" s="17" t="inlineStr"/>
      <c r="G9" s="18" t="inlineStr">
        <is>
          <t>Yes</t>
        </is>
      </c>
      <c r="H9" s="19" t="inlineStr">
        <is>
          <t>Not in place</t>
        </is>
      </c>
      <c r="I9" s="20">
        <f>IF(G9="No","",IF(H9="In place",1,IF(H9="Partly",0.5,0)))</f>
        <v/>
      </c>
      <c r="J9" s="19" t="inlineStr"/>
      <c r="K9" s="21" t="n"/>
      <c r="L9" s="22">
        <f>IF(K9="","",K9-TODAY())</f>
        <v/>
      </c>
      <c r="M9" s="19" t="inlineStr"/>
    </row>
    <row r="10" ht="37.5" customHeight="1">
      <c r="A10" s="15" t="inlineStr">
        <is>
          <t>A.5.6</t>
        </is>
      </c>
      <c r="B10" s="16" t="inlineStr">
        <is>
          <t>A.5 Organizational</t>
        </is>
      </c>
      <c r="C10" s="15" t="inlineStr">
        <is>
          <t>Contact with special interest groups</t>
        </is>
      </c>
      <c r="D10" s="16" t="inlineStr">
        <is>
          <t>Membership of or contact with security forums, vendor advisories and CERTs to stay current.</t>
        </is>
      </c>
      <c r="E10" s="16" t="inlineStr">
        <is>
          <t>Subscription list, advisory review records</t>
        </is>
      </c>
      <c r="F10" s="17" t="inlineStr"/>
      <c r="G10" s="18" t="inlineStr">
        <is>
          <t>Yes</t>
        </is>
      </c>
      <c r="H10" s="19" t="inlineStr">
        <is>
          <t>Not in place</t>
        </is>
      </c>
      <c r="I10" s="20">
        <f>IF(G10="No","",IF(H10="In place",1,IF(H10="Partly",0.5,0)))</f>
        <v/>
      </c>
      <c r="J10" s="19" t="inlineStr"/>
      <c r="K10" s="21" t="n"/>
      <c r="L10" s="22">
        <f>IF(K10="","",K10-TODAY())</f>
        <v/>
      </c>
      <c r="M10" s="19" t="inlineStr"/>
    </row>
    <row r="11" ht="37.5" customHeight="1">
      <c r="A11" s="15" t="inlineStr">
        <is>
          <t>A.5.7</t>
        </is>
      </c>
      <c r="B11" s="16" t="inlineStr">
        <is>
          <t>A.5 Organizational</t>
        </is>
      </c>
      <c r="C11" s="15" t="inlineStr">
        <is>
          <t>Threat intelligence</t>
        </is>
      </c>
      <c r="D11" s="16" t="inlineStr">
        <is>
          <t>Collecting and analysing information about threats so controls and risk assessments stay current.</t>
        </is>
      </c>
      <c r="E11" s="16" t="inlineStr">
        <is>
          <t>Threat feeds, periodic threat review notes, risk register updates</t>
        </is>
      </c>
      <c r="F11" s="23" t="inlineStr">
        <is>
          <t>New</t>
        </is>
      </c>
      <c r="G11" s="18" t="inlineStr">
        <is>
          <t>Yes</t>
        </is>
      </c>
      <c r="H11" s="19" t="inlineStr">
        <is>
          <t>Not in place</t>
        </is>
      </c>
      <c r="I11" s="20">
        <f>IF(G11="No","",IF(H11="In place",1,IF(H11="Partly",0.5,0)))</f>
        <v/>
      </c>
      <c r="J11" s="19" t="inlineStr"/>
      <c r="K11" s="21" t="n"/>
      <c r="L11" s="22">
        <f>IF(K11="","",K11-TODAY())</f>
        <v/>
      </c>
      <c r="M11" s="19" t="inlineStr"/>
    </row>
    <row r="12" ht="37.5" customHeight="1">
      <c r="A12" s="15" t="inlineStr">
        <is>
          <t>A.5.8</t>
        </is>
      </c>
      <c r="B12" s="16" t="inlineStr">
        <is>
          <t>A.5 Organizational</t>
        </is>
      </c>
      <c r="C12" s="15" t="inlineStr">
        <is>
          <t>Information security in project management</t>
        </is>
      </c>
      <c r="D12" s="16" t="inlineStr">
        <is>
          <t>Security considered in every project, whatever its type, from initiation to closure.</t>
        </is>
      </c>
      <c r="E12" s="16" t="inlineStr">
        <is>
          <t>Project gate checklist with security items, project risk logs</t>
        </is>
      </c>
      <c r="F12" s="17" t="inlineStr"/>
      <c r="G12" s="18" t="inlineStr">
        <is>
          <t>Yes</t>
        </is>
      </c>
      <c r="H12" s="19" t="inlineStr">
        <is>
          <t>Not in place</t>
        </is>
      </c>
      <c r="I12" s="20">
        <f>IF(G12="No","",IF(H12="In place",1,IF(H12="Partly",0.5,0)))</f>
        <v/>
      </c>
      <c r="J12" s="19" t="inlineStr"/>
      <c r="K12" s="21" t="n"/>
      <c r="L12" s="22">
        <f>IF(K12="","",K12-TODAY())</f>
        <v/>
      </c>
      <c r="M12" s="19" t="inlineStr"/>
    </row>
    <row r="13" ht="37.5" customHeight="1">
      <c r="A13" s="15" t="inlineStr">
        <is>
          <t>A.5.9</t>
        </is>
      </c>
      <c r="B13" s="16" t="inlineStr">
        <is>
          <t>A.5 Organizational</t>
        </is>
      </c>
      <c r="C13" s="15" t="inlineStr">
        <is>
          <t>Inventory of information and other associated assets</t>
        </is>
      </c>
      <c r="D13" s="16" t="inlineStr">
        <is>
          <t>An inventory of information, systems, devices and other assets, each with a named owner.</t>
        </is>
      </c>
      <c r="E13" s="16" t="inlineStr">
        <is>
          <t>Asset register with owners and classification, review dates</t>
        </is>
      </c>
      <c r="F13" s="17" t="inlineStr"/>
      <c r="G13" s="18" t="inlineStr">
        <is>
          <t>Yes</t>
        </is>
      </c>
      <c r="H13" s="19" t="inlineStr">
        <is>
          <t>Not in place</t>
        </is>
      </c>
      <c r="I13" s="20">
        <f>IF(G13="No","",IF(H13="In place",1,IF(H13="Partly",0.5,0)))</f>
        <v/>
      </c>
      <c r="J13" s="19" t="inlineStr"/>
      <c r="K13" s="21" t="n"/>
      <c r="L13" s="22">
        <f>IF(K13="","",K13-TODAY())</f>
        <v/>
      </c>
      <c r="M13" s="19" t="inlineStr"/>
    </row>
    <row r="14" ht="37.5" customHeight="1">
      <c r="A14" s="15" t="inlineStr">
        <is>
          <t>A.5.10</t>
        </is>
      </c>
      <c r="B14" s="16" t="inlineStr">
        <is>
          <t>A.5 Organizational</t>
        </is>
      </c>
      <c r="C14" s="15" t="inlineStr">
        <is>
          <t>Acceptable use of information and other associated assets</t>
        </is>
      </c>
      <c r="D14" s="16" t="inlineStr">
        <is>
          <t>Rules for handling information and assets that everyone has read and accepted.</t>
        </is>
      </c>
      <c r="E14" s="16" t="inlineStr">
        <is>
          <t>Acceptable use rules, signed acknowledgements</t>
        </is>
      </c>
      <c r="F14" s="17" t="inlineStr"/>
      <c r="G14" s="18" t="inlineStr">
        <is>
          <t>Yes</t>
        </is>
      </c>
      <c r="H14" s="19" t="inlineStr">
        <is>
          <t>Not in place</t>
        </is>
      </c>
      <c r="I14" s="20">
        <f>IF(G14="No","",IF(H14="In place",1,IF(H14="Partly",0.5,0)))</f>
        <v/>
      </c>
      <c r="J14" s="19" t="inlineStr"/>
      <c r="K14" s="21" t="n"/>
      <c r="L14" s="22">
        <f>IF(K14="","",K14-TODAY())</f>
        <v/>
      </c>
      <c r="M14" s="19" t="inlineStr"/>
    </row>
    <row r="15" ht="37.5" customHeight="1">
      <c r="A15" s="15" t="inlineStr">
        <is>
          <t>A.5.11</t>
        </is>
      </c>
      <c r="B15" s="16" t="inlineStr">
        <is>
          <t>A.5 Organizational</t>
        </is>
      </c>
      <c r="C15" s="15" t="inlineStr">
        <is>
          <t>Return of assets</t>
        </is>
      </c>
      <c r="D15" s="16" t="inlineStr">
        <is>
          <t>People return everything on leaving or changing role — devices, tokens, documents, access.</t>
        </is>
      </c>
      <c r="E15" s="16" t="inlineStr">
        <is>
          <t>Leaver checklist with asset return sign-off</t>
        </is>
      </c>
      <c r="F15" s="17" t="inlineStr"/>
      <c r="G15" s="18" t="inlineStr">
        <is>
          <t>Yes</t>
        </is>
      </c>
      <c r="H15" s="19" t="inlineStr">
        <is>
          <t>Not in place</t>
        </is>
      </c>
      <c r="I15" s="20">
        <f>IF(G15="No","",IF(H15="In place",1,IF(H15="Partly",0.5,0)))</f>
        <v/>
      </c>
      <c r="J15" s="19" t="inlineStr"/>
      <c r="K15" s="21" t="n"/>
      <c r="L15" s="22">
        <f>IF(K15="","",K15-TODAY())</f>
        <v/>
      </c>
      <c r="M15" s="19" t="inlineStr"/>
    </row>
    <row r="16" ht="50" customHeight="1">
      <c r="A16" s="15" t="inlineStr">
        <is>
          <t>A.5.12</t>
        </is>
      </c>
      <c r="B16" s="16" t="inlineStr">
        <is>
          <t>A.5 Organizational</t>
        </is>
      </c>
      <c r="C16" s="15" t="inlineStr">
        <is>
          <t>Classification of information</t>
        </is>
      </c>
      <c r="D16" s="16" t="inlineStr">
        <is>
          <t>A classification scheme based on confidentiality, integrity, availability and legal needs, applied consistently.</t>
        </is>
      </c>
      <c r="E16" s="16" t="inlineStr">
        <is>
          <t>Classification scheme, classified asset register</t>
        </is>
      </c>
      <c r="F16" s="17" t="inlineStr"/>
      <c r="G16" s="18" t="inlineStr">
        <is>
          <t>Yes</t>
        </is>
      </c>
      <c r="H16" s="19" t="inlineStr">
        <is>
          <t>Not in place</t>
        </is>
      </c>
      <c r="I16" s="20">
        <f>IF(G16="No","",IF(H16="In place",1,IF(H16="Partly",0.5,0)))</f>
        <v/>
      </c>
      <c r="J16" s="19" t="inlineStr"/>
      <c r="K16" s="21" t="n"/>
      <c r="L16" s="22">
        <f>IF(K16="","",K16-TODAY())</f>
        <v/>
      </c>
      <c r="M16" s="19" t="inlineStr"/>
    </row>
    <row r="17" ht="37.5" customHeight="1">
      <c r="A17" s="15" t="inlineStr">
        <is>
          <t>A.5.13</t>
        </is>
      </c>
      <c r="B17" s="16" t="inlineStr">
        <is>
          <t>A.5 Organizational</t>
        </is>
      </c>
      <c r="C17" s="15" t="inlineStr">
        <is>
          <t>Labelling of information</t>
        </is>
      </c>
      <c r="D17" s="16" t="inlineStr">
        <is>
          <t>Procedures for labelling information in line with the classification scheme, physical and electronic.</t>
        </is>
      </c>
      <c r="E17" s="16" t="inlineStr">
        <is>
          <t>Labelling procedure, sample labelled documents and files</t>
        </is>
      </c>
      <c r="F17" s="17" t="inlineStr"/>
      <c r="G17" s="18" t="inlineStr">
        <is>
          <t>Yes</t>
        </is>
      </c>
      <c r="H17" s="19" t="inlineStr">
        <is>
          <t>Not in place</t>
        </is>
      </c>
      <c r="I17" s="20">
        <f>IF(G17="No","",IF(H17="In place",1,IF(H17="Partly",0.5,0)))</f>
        <v/>
      </c>
      <c r="J17" s="19" t="inlineStr"/>
      <c r="K17" s="21" t="n"/>
      <c r="L17" s="22">
        <f>IF(K17="","",K17-TODAY())</f>
        <v/>
      </c>
      <c r="M17" s="19" t="inlineStr"/>
    </row>
    <row r="18" ht="50" customHeight="1">
      <c r="A18" s="15" t="inlineStr">
        <is>
          <t>A.5.14</t>
        </is>
      </c>
      <c r="B18" s="16" t="inlineStr">
        <is>
          <t>A.5 Organizational</t>
        </is>
      </c>
      <c r="C18" s="15" t="inlineStr">
        <is>
          <t>Information transfer</t>
        </is>
      </c>
      <c r="D18" s="16" t="inlineStr">
        <is>
          <t>Rules and agreements for transferring information inside and outside — email, file transfer, physical, verbal.</t>
        </is>
      </c>
      <c r="E18" s="16" t="inlineStr">
        <is>
          <t>Transfer rules, secure transfer tools, transfer agreements</t>
        </is>
      </c>
      <c r="F18" s="17" t="inlineStr"/>
      <c r="G18" s="18" t="inlineStr">
        <is>
          <t>Yes</t>
        </is>
      </c>
      <c r="H18" s="19" t="inlineStr">
        <is>
          <t>Not in place</t>
        </is>
      </c>
      <c r="I18" s="20">
        <f>IF(G18="No","",IF(H18="In place",1,IF(H18="Partly",0.5,0)))</f>
        <v/>
      </c>
      <c r="J18" s="19" t="inlineStr"/>
      <c r="K18" s="21" t="n"/>
      <c r="L18" s="22">
        <f>IF(K18="","",K18-TODAY())</f>
        <v/>
      </c>
      <c r="M18" s="19" t="inlineStr"/>
    </row>
    <row r="19" ht="37.5" customHeight="1">
      <c r="A19" s="15" t="inlineStr">
        <is>
          <t>A.5.15</t>
        </is>
      </c>
      <c r="B19" s="16" t="inlineStr">
        <is>
          <t>A.5 Organizational</t>
        </is>
      </c>
      <c r="C19" s="15" t="inlineStr">
        <is>
          <t>Access control</t>
        </is>
      </c>
      <c r="D19" s="16" t="inlineStr">
        <is>
          <t>Rules for who may access what, based on business and security requirements, written down and applied.</t>
        </is>
      </c>
      <c r="E19" s="16" t="inlineStr">
        <is>
          <t>Access control policy, access rules per system</t>
        </is>
      </c>
      <c r="F19" s="17" t="inlineStr"/>
      <c r="G19" s="18" t="inlineStr">
        <is>
          <t>Yes</t>
        </is>
      </c>
      <c r="H19" s="19" t="inlineStr">
        <is>
          <t>Not in place</t>
        </is>
      </c>
      <c r="I19" s="20">
        <f>IF(G19="No","",IF(H19="In place",1,IF(H19="Partly",0.5,0)))</f>
        <v/>
      </c>
      <c r="J19" s="19" t="inlineStr"/>
      <c r="K19" s="21" t="n"/>
      <c r="L19" s="22">
        <f>IF(K19="","",K19-TODAY())</f>
        <v/>
      </c>
      <c r="M19" s="19" t="inlineStr"/>
    </row>
    <row r="20" ht="37.5" customHeight="1">
      <c r="A20" s="15" t="inlineStr">
        <is>
          <t>A.5.16</t>
        </is>
      </c>
      <c r="B20" s="16" t="inlineStr">
        <is>
          <t>A.5 Organizational</t>
        </is>
      </c>
      <c r="C20" s="15" t="inlineStr">
        <is>
          <t>Identity management</t>
        </is>
      </c>
      <c r="D20" s="16" t="inlineStr">
        <is>
          <t>The full life cycle of identities: unique, created on need, changed and removed promptly.</t>
        </is>
      </c>
      <c r="E20" s="16" t="inlineStr">
        <is>
          <t>Joiner/mover/leaver records, identity reconciliation</t>
        </is>
      </c>
      <c r="F20" s="17" t="inlineStr"/>
      <c r="G20" s="18" t="inlineStr">
        <is>
          <t>Yes</t>
        </is>
      </c>
      <c r="H20" s="19" t="inlineStr">
        <is>
          <t>Not in place</t>
        </is>
      </c>
      <c r="I20" s="20">
        <f>IF(G20="No","",IF(H20="In place",1,IF(H20="Partly",0.5,0)))</f>
        <v/>
      </c>
      <c r="J20" s="19" t="inlineStr"/>
      <c r="K20" s="21" t="n"/>
      <c r="L20" s="22">
        <f>IF(K20="","",K20-TODAY())</f>
        <v/>
      </c>
      <c r="M20" s="19" t="inlineStr"/>
    </row>
    <row r="21" ht="37.5" customHeight="1">
      <c r="A21" s="15" t="inlineStr">
        <is>
          <t>A.5.17</t>
        </is>
      </c>
      <c r="B21" s="16" t="inlineStr">
        <is>
          <t>A.5 Organizational</t>
        </is>
      </c>
      <c r="C21" s="15" t="inlineStr">
        <is>
          <t>Authentication information</t>
        </is>
      </c>
      <c r="D21" s="16" t="inlineStr">
        <is>
          <t>Passwords, tokens and keys issued, managed and protected properly; users told their duties.</t>
        </is>
      </c>
      <c r="E21" s="16" t="inlineStr">
        <is>
          <t>Password standard, secret distribution procedure, user guidance</t>
        </is>
      </c>
      <c r="F21" s="17" t="inlineStr"/>
      <c r="G21" s="18" t="inlineStr">
        <is>
          <t>Yes</t>
        </is>
      </c>
      <c r="H21" s="19" t="inlineStr">
        <is>
          <t>Not in place</t>
        </is>
      </c>
      <c r="I21" s="20">
        <f>IF(G21="No","",IF(H21="In place",1,IF(H21="Partly",0.5,0)))</f>
        <v/>
      </c>
      <c r="J21" s="19" t="inlineStr"/>
      <c r="K21" s="21" t="n"/>
      <c r="L21" s="22">
        <f>IF(K21="","",K21-TODAY())</f>
        <v/>
      </c>
      <c r="M21" s="19" t="inlineStr"/>
    </row>
    <row r="22" ht="37.5" customHeight="1">
      <c r="A22" s="15" t="inlineStr">
        <is>
          <t>A.5.18</t>
        </is>
      </c>
      <c r="B22" s="16" t="inlineStr">
        <is>
          <t>A.5 Organizational</t>
        </is>
      </c>
      <c r="C22" s="15" t="inlineStr">
        <is>
          <t>Access rights</t>
        </is>
      </c>
      <c r="D22" s="16" t="inlineStr">
        <is>
          <t>Access provisioned, reviewed, modified and removed per the access rules, with periodic reviews.</t>
        </is>
      </c>
      <c r="E22" s="16" t="inlineStr">
        <is>
          <t>Access request/approval records, periodic access review evidence</t>
        </is>
      </c>
      <c r="F22" s="17" t="inlineStr"/>
      <c r="G22" s="18" t="inlineStr">
        <is>
          <t>Yes</t>
        </is>
      </c>
      <c r="H22" s="19" t="inlineStr">
        <is>
          <t>Not in place</t>
        </is>
      </c>
      <c r="I22" s="20">
        <f>IF(G22="No","",IF(H22="In place",1,IF(H22="Partly",0.5,0)))</f>
        <v/>
      </c>
      <c r="J22" s="19" t="inlineStr"/>
      <c r="K22" s="21" t="n"/>
      <c r="L22" s="22">
        <f>IF(K22="","",K22-TODAY())</f>
        <v/>
      </c>
      <c r="M22" s="19" t="inlineStr"/>
    </row>
    <row r="23" ht="37.5" customHeight="1">
      <c r="A23" s="15" t="inlineStr">
        <is>
          <t>A.5.19</t>
        </is>
      </c>
      <c r="B23" s="16" t="inlineStr">
        <is>
          <t>A.5 Organizational</t>
        </is>
      </c>
      <c r="C23" s="15" t="inlineStr">
        <is>
          <t>Information security in supplier relationships</t>
        </is>
      </c>
      <c r="D23" s="16" t="inlineStr">
        <is>
          <t>Processes to manage the security risks of using suppliers' products and services.</t>
        </is>
      </c>
      <c r="E23" s="16" t="inlineStr">
        <is>
          <t>Supplier security procedure, supplier register with risk tiering</t>
        </is>
      </c>
      <c r="F23" s="17" t="inlineStr"/>
      <c r="G23" s="18" t="inlineStr">
        <is>
          <t>Yes</t>
        </is>
      </c>
      <c r="H23" s="19" t="inlineStr">
        <is>
          <t>Not in place</t>
        </is>
      </c>
      <c r="I23" s="20">
        <f>IF(G23="No","",IF(H23="In place",1,IF(H23="Partly",0.5,0)))</f>
        <v/>
      </c>
      <c r="J23" s="19" t="inlineStr"/>
      <c r="K23" s="21" t="n"/>
      <c r="L23" s="22">
        <f>IF(K23="","",K23-TODAY())</f>
        <v/>
      </c>
      <c r="M23" s="19" t="inlineStr"/>
    </row>
    <row r="24" ht="37.5" customHeight="1">
      <c r="A24" s="15" t="inlineStr">
        <is>
          <t>A.5.20</t>
        </is>
      </c>
      <c r="B24" s="16" t="inlineStr">
        <is>
          <t>A.5 Organizational</t>
        </is>
      </c>
      <c r="C24" s="15" t="inlineStr">
        <is>
          <t>Addressing information security within supplier agreements</t>
        </is>
      </c>
      <c r="D24" s="16" t="inlineStr">
        <is>
          <t>Security requirements written into each supplier agreement according to the relationship.</t>
        </is>
      </c>
      <c r="E24" s="16" t="inlineStr">
        <is>
          <t>Contract clauses, POPIA operator agreements</t>
        </is>
      </c>
      <c r="F24" s="17" t="inlineStr"/>
      <c r="G24" s="18" t="inlineStr">
        <is>
          <t>Yes</t>
        </is>
      </c>
      <c r="H24" s="19" t="inlineStr">
        <is>
          <t>Not in place</t>
        </is>
      </c>
      <c r="I24" s="20">
        <f>IF(G24="No","",IF(H24="In place",1,IF(H24="Partly",0.5,0)))</f>
        <v/>
      </c>
      <c r="J24" s="19" t="inlineStr"/>
      <c r="K24" s="21" t="n"/>
      <c r="L24" s="22">
        <f>IF(K24="","",K24-TODAY())</f>
        <v/>
      </c>
      <c r="M24" s="19" t="inlineStr"/>
    </row>
    <row r="25" ht="37.5" customHeight="1">
      <c r="A25" s="15" t="inlineStr">
        <is>
          <t>A.5.21</t>
        </is>
      </c>
      <c r="B25" s="16" t="inlineStr">
        <is>
          <t>A.5 Organizational</t>
        </is>
      </c>
      <c r="C25" s="15" t="inlineStr">
        <is>
          <t>Managing information security in the information and communication technology (ICT) supply chain</t>
        </is>
      </c>
      <c r="D25" s="16" t="inlineStr">
        <is>
          <t>Risks from the ICT products and services supply chain — components, sub-suppliers, software provenance.</t>
        </is>
      </c>
      <c r="E25" s="16" t="inlineStr">
        <is>
          <t>ICT supplier assessments, provenance checks</t>
        </is>
      </c>
      <c r="F25" s="17" t="inlineStr"/>
      <c r="G25" s="18" t="inlineStr">
        <is>
          <t>Yes</t>
        </is>
      </c>
      <c r="H25" s="19" t="inlineStr">
        <is>
          <t>Not in place</t>
        </is>
      </c>
      <c r="I25" s="20">
        <f>IF(G25="No","",IF(H25="In place",1,IF(H25="Partly",0.5,0)))</f>
        <v/>
      </c>
      <c r="J25" s="19" t="inlineStr"/>
      <c r="K25" s="21" t="n"/>
      <c r="L25" s="22">
        <f>IF(K25="","",K25-TODAY())</f>
        <v/>
      </c>
      <c r="M25" s="19" t="inlineStr"/>
    </row>
    <row r="26" ht="37.5" customHeight="1">
      <c r="A26" s="15" t="inlineStr">
        <is>
          <t>A.5.22</t>
        </is>
      </c>
      <c r="B26" s="16" t="inlineStr">
        <is>
          <t>A.5 Organizational</t>
        </is>
      </c>
      <c r="C26" s="15" t="inlineStr">
        <is>
          <t>Monitoring, review and change management of supplier services</t>
        </is>
      </c>
      <c r="D26" s="16" t="inlineStr">
        <is>
          <t>Supplier service delivery monitored and reviewed; changes to supplier services managed.</t>
        </is>
      </c>
      <c r="E26" s="16" t="inlineStr">
        <is>
          <t>Service review minutes, supplier performance reports, change records</t>
        </is>
      </c>
      <c r="F26" s="17" t="inlineStr"/>
      <c r="G26" s="18" t="inlineStr">
        <is>
          <t>Yes</t>
        </is>
      </c>
      <c r="H26" s="19" t="inlineStr">
        <is>
          <t>Not in place</t>
        </is>
      </c>
      <c r="I26" s="20">
        <f>IF(G26="No","",IF(H26="In place",1,IF(H26="Partly",0.5,0)))</f>
        <v/>
      </c>
      <c r="J26" s="19" t="inlineStr"/>
      <c r="K26" s="21" t="n"/>
      <c r="L26" s="22">
        <f>IF(K26="","",K26-TODAY())</f>
        <v/>
      </c>
      <c r="M26" s="19" t="inlineStr"/>
    </row>
    <row r="27" ht="37.5" customHeight="1">
      <c r="A27" s="15" t="inlineStr">
        <is>
          <t>A.5.23</t>
        </is>
      </c>
      <c r="B27" s="16" t="inlineStr">
        <is>
          <t>A.5 Organizational</t>
        </is>
      </c>
      <c r="C27" s="15" t="inlineStr">
        <is>
          <t>Information security for use of cloud services</t>
        </is>
      </c>
      <c r="D27" s="16" t="inlineStr">
        <is>
          <t>How cloud services are acquired, used, managed and exited, according to your requirements.</t>
        </is>
      </c>
      <c r="E27" s="16" t="inlineStr">
        <is>
          <t>Cloud use policy, cloud service register, exit plans</t>
        </is>
      </c>
      <c r="F27" s="23" t="inlineStr">
        <is>
          <t>New</t>
        </is>
      </c>
      <c r="G27" s="18" t="inlineStr">
        <is>
          <t>Yes</t>
        </is>
      </c>
      <c r="H27" s="19" t="inlineStr">
        <is>
          <t>Not in place</t>
        </is>
      </c>
      <c r="I27" s="20">
        <f>IF(G27="No","",IF(H27="In place",1,IF(H27="Partly",0.5,0)))</f>
        <v/>
      </c>
      <c r="J27" s="19" t="inlineStr"/>
      <c r="K27" s="21" t="n"/>
      <c r="L27" s="22">
        <f>IF(K27="","",K27-TODAY())</f>
        <v/>
      </c>
      <c r="M27" s="19" t="inlineStr"/>
    </row>
    <row r="28" ht="37.5" customHeight="1">
      <c r="A28" s="15" t="inlineStr">
        <is>
          <t>A.5.24</t>
        </is>
      </c>
      <c r="B28" s="16" t="inlineStr">
        <is>
          <t>A.5 Organizational</t>
        </is>
      </c>
      <c r="C28" s="15" t="inlineStr">
        <is>
          <t>Information security incident management planning and preparation</t>
        </is>
      </c>
      <c r="D28" s="16" t="inlineStr">
        <is>
          <t>Roles, processes and procedures for managing incidents, agreed in advance.</t>
        </is>
      </c>
      <c r="E28" s="16" t="inlineStr">
        <is>
          <t>Incident response plan, roles, contact lists, exercises</t>
        </is>
      </c>
      <c r="F28" s="17" t="inlineStr"/>
      <c r="G28" s="18" t="inlineStr">
        <is>
          <t>Yes</t>
        </is>
      </c>
      <c r="H28" s="19" t="inlineStr">
        <is>
          <t>Not in place</t>
        </is>
      </c>
      <c r="I28" s="20">
        <f>IF(G28="No","",IF(H28="In place",1,IF(H28="Partly",0.5,0)))</f>
        <v/>
      </c>
      <c r="J28" s="19" t="inlineStr"/>
      <c r="K28" s="21" t="n"/>
      <c r="L28" s="22">
        <f>IF(K28="","",K28-TODAY())</f>
        <v/>
      </c>
      <c r="M28" s="19" t="inlineStr"/>
    </row>
    <row r="29" ht="37.5" customHeight="1">
      <c r="A29" s="15" t="inlineStr">
        <is>
          <t>A.5.25</t>
        </is>
      </c>
      <c r="B29" s="16" t="inlineStr">
        <is>
          <t>A.5 Organizational</t>
        </is>
      </c>
      <c r="C29" s="15" t="inlineStr">
        <is>
          <t>Assessment and decision on information security events</t>
        </is>
      </c>
      <c r="D29" s="16" t="inlineStr">
        <is>
          <t>Events assessed and classified as incidents or not, by defined criteria.</t>
        </is>
      </c>
      <c r="E29" s="16" t="inlineStr">
        <is>
          <t>Event log with classification decisions</t>
        </is>
      </c>
      <c r="F29" s="17" t="inlineStr"/>
      <c r="G29" s="18" t="inlineStr">
        <is>
          <t>Yes</t>
        </is>
      </c>
      <c r="H29" s="19" t="inlineStr">
        <is>
          <t>Not in place</t>
        </is>
      </c>
      <c r="I29" s="20">
        <f>IF(G29="No","",IF(H29="In place",1,IF(H29="Partly",0.5,0)))</f>
        <v/>
      </c>
      <c r="J29" s="19" t="inlineStr"/>
      <c r="K29" s="21" t="n"/>
      <c r="L29" s="22">
        <f>IF(K29="","",K29-TODAY())</f>
        <v/>
      </c>
      <c r="M29" s="19" t="inlineStr"/>
    </row>
    <row r="30" ht="37.5" customHeight="1">
      <c r="A30" s="15" t="inlineStr">
        <is>
          <t>A.5.26</t>
        </is>
      </c>
      <c r="B30" s="16" t="inlineStr">
        <is>
          <t>A.5 Organizational</t>
        </is>
      </c>
      <c r="C30" s="15" t="inlineStr">
        <is>
          <t>Response to information security incidents</t>
        </is>
      </c>
      <c r="D30" s="16" t="inlineStr">
        <is>
          <t>Incidents responded to by documented procedure — contain, eradicate, recover, communicate.</t>
        </is>
      </c>
      <c r="E30" s="16" t="inlineStr">
        <is>
          <t>Incident records showing the response steps</t>
        </is>
      </c>
      <c r="F30" s="17" t="inlineStr"/>
      <c r="G30" s="18" t="inlineStr">
        <is>
          <t>Yes</t>
        </is>
      </c>
      <c r="H30" s="19" t="inlineStr">
        <is>
          <t>Not in place</t>
        </is>
      </c>
      <c r="I30" s="20">
        <f>IF(G30="No","",IF(H30="In place",1,IF(H30="Partly",0.5,0)))</f>
        <v/>
      </c>
      <c r="J30" s="19" t="inlineStr"/>
      <c r="K30" s="21" t="n"/>
      <c r="L30" s="22">
        <f>IF(K30="","",K30-TODAY())</f>
        <v/>
      </c>
      <c r="M30" s="19" t="inlineStr"/>
    </row>
    <row r="31" ht="37.5" customHeight="1">
      <c r="A31" s="15" t="inlineStr">
        <is>
          <t>A.5.27</t>
        </is>
      </c>
      <c r="B31" s="16" t="inlineStr">
        <is>
          <t>A.5 Organizational</t>
        </is>
      </c>
      <c r="C31" s="15" t="inlineStr">
        <is>
          <t>Learning from information security incidents</t>
        </is>
      </c>
      <c r="D31" s="16" t="inlineStr">
        <is>
          <t>Knowledge from incidents used to strengthen controls and reduce recurrence.</t>
        </is>
      </c>
      <c r="E31" s="16" t="inlineStr">
        <is>
          <t>Post-incident reviews, resulting changes</t>
        </is>
      </c>
      <c r="F31" s="17" t="inlineStr"/>
      <c r="G31" s="18" t="inlineStr">
        <is>
          <t>Yes</t>
        </is>
      </c>
      <c r="H31" s="19" t="inlineStr">
        <is>
          <t>Not in place</t>
        </is>
      </c>
      <c r="I31" s="20">
        <f>IF(G31="No","",IF(H31="In place",1,IF(H31="Partly",0.5,0)))</f>
        <v/>
      </c>
      <c r="J31" s="19" t="inlineStr"/>
      <c r="K31" s="21" t="n"/>
      <c r="L31" s="22">
        <f>IF(K31="","",K31-TODAY())</f>
        <v/>
      </c>
      <c r="M31" s="19" t="inlineStr"/>
    </row>
    <row r="32" ht="37.5" customHeight="1">
      <c r="A32" s="15" t="inlineStr">
        <is>
          <t>A.5.28</t>
        </is>
      </c>
      <c r="B32" s="16" t="inlineStr">
        <is>
          <t>A.5 Organizational</t>
        </is>
      </c>
      <c r="C32" s="15" t="inlineStr">
        <is>
          <t>Collection of evidence</t>
        </is>
      </c>
      <c r="D32" s="16" t="inlineStr">
        <is>
          <t>Procedures to identify, collect, acquire and preserve evidence related to incidents.</t>
        </is>
      </c>
      <c r="E32" s="16" t="inlineStr">
        <is>
          <t>Evidence handling procedure, chain-of-custody records</t>
        </is>
      </c>
      <c r="F32" s="17" t="inlineStr"/>
      <c r="G32" s="18" t="inlineStr">
        <is>
          <t>Yes</t>
        </is>
      </c>
      <c r="H32" s="19" t="inlineStr">
        <is>
          <t>Not in place</t>
        </is>
      </c>
      <c r="I32" s="20">
        <f>IF(G32="No","",IF(H32="In place",1,IF(H32="Partly",0.5,0)))</f>
        <v/>
      </c>
      <c r="J32" s="19" t="inlineStr"/>
      <c r="K32" s="21" t="n"/>
      <c r="L32" s="22">
        <f>IF(K32="","",K32-TODAY())</f>
        <v/>
      </c>
      <c r="M32" s="19" t="inlineStr"/>
    </row>
    <row r="33" ht="37.5" customHeight="1">
      <c r="A33" s="15" t="inlineStr">
        <is>
          <t>A.5.29</t>
        </is>
      </c>
      <c r="B33" s="16" t="inlineStr">
        <is>
          <t>A.5 Organizational</t>
        </is>
      </c>
      <c r="C33" s="15" t="inlineStr">
        <is>
          <t>Information security during disruption</t>
        </is>
      </c>
      <c r="D33" s="16" t="inlineStr">
        <is>
          <t>Maintaining information security at an appropriate level during a disruption.</t>
        </is>
      </c>
      <c r="E33" s="16" t="inlineStr">
        <is>
          <t>Continuity plans with security requirements, exercise records</t>
        </is>
      </c>
      <c r="F33" s="17" t="inlineStr"/>
      <c r="G33" s="18" t="inlineStr">
        <is>
          <t>Yes</t>
        </is>
      </c>
      <c r="H33" s="19" t="inlineStr">
        <is>
          <t>Not in place</t>
        </is>
      </c>
      <c r="I33" s="20">
        <f>IF(G33="No","",IF(H33="In place",1,IF(H33="Partly",0.5,0)))</f>
        <v/>
      </c>
      <c r="J33" s="19" t="inlineStr"/>
      <c r="K33" s="21" t="n"/>
      <c r="L33" s="22">
        <f>IF(K33="","",K33-TODAY())</f>
        <v/>
      </c>
      <c r="M33" s="19" t="inlineStr"/>
    </row>
    <row r="34" ht="37.5" customHeight="1">
      <c r="A34" s="15" t="inlineStr">
        <is>
          <t>A.5.30</t>
        </is>
      </c>
      <c r="B34" s="16" t="inlineStr">
        <is>
          <t>A.5 Organizational</t>
        </is>
      </c>
      <c r="C34" s="15" t="inlineStr">
        <is>
          <t>ICT readiness for business continuity</t>
        </is>
      </c>
      <c r="D34" s="16" t="inlineStr">
        <is>
          <t>ICT continuity planned, implemented, maintained and tested against business continuity objectives.</t>
        </is>
      </c>
      <c r="E34" s="16" t="inlineStr">
        <is>
          <t>BIA, RTO/RPO register, ICT continuity plan and test results</t>
        </is>
      </c>
      <c r="F34" s="23" t="inlineStr">
        <is>
          <t>New</t>
        </is>
      </c>
      <c r="G34" s="18" t="inlineStr">
        <is>
          <t>Yes</t>
        </is>
      </c>
      <c r="H34" s="19" t="inlineStr">
        <is>
          <t>Not in place</t>
        </is>
      </c>
      <c r="I34" s="20">
        <f>IF(G34="No","",IF(H34="In place",1,IF(H34="Partly",0.5,0)))</f>
        <v/>
      </c>
      <c r="J34" s="19" t="inlineStr"/>
      <c r="K34" s="21" t="n"/>
      <c r="L34" s="22">
        <f>IF(K34="","",K34-TODAY())</f>
        <v/>
      </c>
      <c r="M34" s="19" t="inlineStr"/>
    </row>
    <row r="35" ht="37.5" customHeight="1">
      <c r="A35" s="15" t="inlineStr">
        <is>
          <t>A.5.31</t>
        </is>
      </c>
      <c r="B35" s="16" t="inlineStr">
        <is>
          <t>A.5 Organizational</t>
        </is>
      </c>
      <c r="C35" s="15" t="inlineStr">
        <is>
          <t>Legal, statutory, regulatory and contractual requirements</t>
        </is>
      </c>
      <c r="D35" s="16" t="inlineStr">
        <is>
          <t>Requirements identified, documented and kept up to date, with the approach to meeting them.</t>
        </is>
      </c>
      <c r="E35" s="16" t="inlineStr">
        <is>
          <t>Requirements register (POPIA, contracts, sector rules) with review dates</t>
        </is>
      </c>
      <c r="F35" s="17" t="inlineStr"/>
      <c r="G35" s="18" t="inlineStr">
        <is>
          <t>Yes</t>
        </is>
      </c>
      <c r="H35" s="19" t="inlineStr">
        <is>
          <t>Not in place</t>
        </is>
      </c>
      <c r="I35" s="20">
        <f>IF(G35="No","",IF(H35="In place",1,IF(H35="Partly",0.5,0)))</f>
        <v/>
      </c>
      <c r="J35" s="19" t="inlineStr"/>
      <c r="K35" s="21" t="n"/>
      <c r="L35" s="22">
        <f>IF(K35="","",K35-TODAY())</f>
        <v/>
      </c>
      <c r="M35" s="19" t="inlineStr"/>
    </row>
    <row r="36" ht="37.5" customHeight="1">
      <c r="A36" s="15" t="inlineStr">
        <is>
          <t>A.5.32</t>
        </is>
      </c>
      <c r="B36" s="16" t="inlineStr">
        <is>
          <t>A.5 Organizational</t>
        </is>
      </c>
      <c r="C36" s="15" t="inlineStr">
        <is>
          <t>Intellectual property rights</t>
        </is>
      </c>
      <c r="D36" s="16" t="inlineStr">
        <is>
          <t>Procedures protecting IP rights — licensed software, copyright, proprietary information.</t>
        </is>
      </c>
      <c r="E36" s="16" t="inlineStr">
        <is>
          <t>Licence inventory, IP policy</t>
        </is>
      </c>
      <c r="F36" s="17" t="inlineStr"/>
      <c r="G36" s="18" t="inlineStr">
        <is>
          <t>Yes</t>
        </is>
      </c>
      <c r="H36" s="19" t="inlineStr">
        <is>
          <t>Not in place</t>
        </is>
      </c>
      <c r="I36" s="20">
        <f>IF(G36="No","",IF(H36="In place",1,IF(H36="Partly",0.5,0)))</f>
        <v/>
      </c>
      <c r="J36" s="19" t="inlineStr"/>
      <c r="K36" s="21" t="n"/>
      <c r="L36" s="22">
        <f>IF(K36="","",K36-TODAY())</f>
        <v/>
      </c>
      <c r="M36" s="19" t="inlineStr"/>
    </row>
    <row r="37" ht="37.5" customHeight="1">
      <c r="A37" s="15" t="inlineStr">
        <is>
          <t>A.5.33</t>
        </is>
      </c>
      <c r="B37" s="16" t="inlineStr">
        <is>
          <t>A.5 Organizational</t>
        </is>
      </c>
      <c r="C37" s="15" t="inlineStr">
        <is>
          <t>Protection of records</t>
        </is>
      </c>
      <c r="D37" s="16" t="inlineStr">
        <is>
          <t>Records protected from loss, destruction, falsification, unauthorised access and release.</t>
        </is>
      </c>
      <c r="E37" s="16" t="inlineStr">
        <is>
          <t>Records retention schedule, protection measures</t>
        </is>
      </c>
      <c r="F37" s="17" t="inlineStr"/>
      <c r="G37" s="18" t="inlineStr">
        <is>
          <t>Yes</t>
        </is>
      </c>
      <c r="H37" s="19" t="inlineStr">
        <is>
          <t>Not in place</t>
        </is>
      </c>
      <c r="I37" s="20">
        <f>IF(G37="No","",IF(H37="In place",1,IF(H37="Partly",0.5,0)))</f>
        <v/>
      </c>
      <c r="J37" s="19" t="inlineStr"/>
      <c r="K37" s="21" t="n"/>
      <c r="L37" s="22">
        <f>IF(K37="","",K37-TODAY())</f>
        <v/>
      </c>
      <c r="M37" s="19" t="inlineStr"/>
    </row>
    <row r="38" ht="37.5" customHeight="1">
      <c r="A38" s="15" t="inlineStr">
        <is>
          <t>A.5.34</t>
        </is>
      </c>
      <c r="B38" s="16" t="inlineStr">
        <is>
          <t>A.5 Organizational</t>
        </is>
      </c>
      <c r="C38" s="15" t="inlineStr">
        <is>
          <t>Privacy and protection of personal identifiable information (PII)</t>
        </is>
      </c>
      <c r="D38" s="16" t="inlineStr">
        <is>
          <t>Privacy requirements identified and met — POPIA for South African processing, GDPR where applicable.</t>
        </is>
      </c>
      <c r="E38" s="16" t="inlineStr">
        <is>
          <t>Privacy framework, PII inventory, Information Officer registration</t>
        </is>
      </c>
      <c r="F38" s="17" t="inlineStr"/>
      <c r="G38" s="18" t="inlineStr">
        <is>
          <t>Yes</t>
        </is>
      </c>
      <c r="H38" s="19" t="inlineStr">
        <is>
          <t>Not in place</t>
        </is>
      </c>
      <c r="I38" s="20">
        <f>IF(G38="No","",IF(H38="In place",1,IF(H38="Partly",0.5,0)))</f>
        <v/>
      </c>
      <c r="J38" s="19" t="inlineStr"/>
      <c r="K38" s="21" t="n"/>
      <c r="L38" s="22">
        <f>IF(K38="","",K38-TODAY())</f>
        <v/>
      </c>
      <c r="M38" s="19" t="inlineStr"/>
    </row>
    <row r="39" ht="37.5" customHeight="1">
      <c r="A39" s="15" t="inlineStr">
        <is>
          <t>A.5.35</t>
        </is>
      </c>
      <c r="B39" s="16" t="inlineStr">
        <is>
          <t>A.5 Organizational</t>
        </is>
      </c>
      <c r="C39" s="15" t="inlineStr">
        <is>
          <t>Independent review of information security</t>
        </is>
      </c>
      <c r="D39" s="16" t="inlineStr">
        <is>
          <t>The approach to security reviewed independently at planned intervals and on significant change.</t>
        </is>
      </c>
      <c r="E39" s="16" t="inlineStr">
        <is>
          <t>Independent review or audit reports, actions</t>
        </is>
      </c>
      <c r="F39" s="17" t="inlineStr"/>
      <c r="G39" s="18" t="inlineStr">
        <is>
          <t>Yes</t>
        </is>
      </c>
      <c r="H39" s="19" t="inlineStr">
        <is>
          <t>Not in place</t>
        </is>
      </c>
      <c r="I39" s="20">
        <f>IF(G39="No","",IF(H39="In place",1,IF(H39="Partly",0.5,0)))</f>
        <v/>
      </c>
      <c r="J39" s="19" t="inlineStr"/>
      <c r="K39" s="21" t="n"/>
      <c r="L39" s="22">
        <f>IF(K39="","",K39-TODAY())</f>
        <v/>
      </c>
      <c r="M39" s="19" t="inlineStr"/>
    </row>
    <row r="40" ht="37.5" customHeight="1">
      <c r="A40" s="15" t="inlineStr">
        <is>
          <t>A.5.36</t>
        </is>
      </c>
      <c r="B40" s="16" t="inlineStr">
        <is>
          <t>A.5 Organizational</t>
        </is>
      </c>
      <c r="C40" s="15" t="inlineStr">
        <is>
          <t>Compliance with policies, rules and standards for information security</t>
        </is>
      </c>
      <c r="D40" s="16" t="inlineStr">
        <is>
          <t>Regular checks that policies and standards are actually being followed.</t>
        </is>
      </c>
      <c r="E40" s="16" t="inlineStr">
        <is>
          <t>Compliance check records, exceptions and actions</t>
        </is>
      </c>
      <c r="F40" s="17" t="inlineStr"/>
      <c r="G40" s="18" t="inlineStr">
        <is>
          <t>Yes</t>
        </is>
      </c>
      <c r="H40" s="19" t="inlineStr">
        <is>
          <t>Not in place</t>
        </is>
      </c>
      <c r="I40" s="20">
        <f>IF(G40="No","",IF(H40="In place",1,IF(H40="Partly",0.5,0)))</f>
        <v/>
      </c>
      <c r="J40" s="19" t="inlineStr"/>
      <c r="K40" s="21" t="n"/>
      <c r="L40" s="22">
        <f>IF(K40="","",K40-TODAY())</f>
        <v/>
      </c>
      <c r="M40" s="19" t="inlineStr"/>
    </row>
    <row r="41" ht="37.5" customHeight="1">
      <c r="A41" s="15" t="inlineStr">
        <is>
          <t>A.5.37</t>
        </is>
      </c>
      <c r="B41" s="16" t="inlineStr">
        <is>
          <t>A.5 Organizational</t>
        </is>
      </c>
      <c r="C41" s="15" t="inlineStr">
        <is>
          <t>Documented operating procedures</t>
        </is>
      </c>
      <c r="D41" s="16" t="inlineStr">
        <is>
          <t>Operating procedures for processing facilities documented and available to those who need them.</t>
        </is>
      </c>
      <c r="E41" s="16" t="inlineStr">
        <is>
          <t>Controlled procedures / runbooks</t>
        </is>
      </c>
      <c r="F41" s="17" t="inlineStr"/>
      <c r="G41" s="18" t="inlineStr">
        <is>
          <t>Yes</t>
        </is>
      </c>
      <c r="H41" s="19" t="inlineStr">
        <is>
          <t>Not in place</t>
        </is>
      </c>
      <c r="I41" s="20">
        <f>IF(G41="No","",IF(H41="In place",1,IF(H41="Partly",0.5,0)))</f>
        <v/>
      </c>
      <c r="J41" s="19" t="inlineStr"/>
      <c r="K41" s="21" t="n"/>
      <c r="L41" s="22">
        <f>IF(K41="","",K41-TODAY())</f>
        <v/>
      </c>
      <c r="M41" s="19" t="inlineStr"/>
    </row>
    <row r="42" ht="50" customHeight="1">
      <c r="A42" s="15" t="inlineStr">
        <is>
          <t>A.6.1</t>
        </is>
      </c>
      <c r="B42" s="16" t="inlineStr">
        <is>
          <t>A.6 People</t>
        </is>
      </c>
      <c r="C42" s="15" t="inlineStr">
        <is>
          <t>Screening</t>
        </is>
      </c>
      <c r="D42" s="16" t="inlineStr">
        <is>
          <t>Background checks on candidates before joining and on an ongoing basis, proportionate to the role and lawful.</t>
        </is>
      </c>
      <c r="E42" s="16" t="inlineStr">
        <is>
          <t>Screening policy, verification records</t>
        </is>
      </c>
      <c r="F42" s="17" t="inlineStr"/>
      <c r="G42" s="18" t="inlineStr">
        <is>
          <t>Yes</t>
        </is>
      </c>
      <c r="H42" s="19" t="inlineStr">
        <is>
          <t>Not in place</t>
        </is>
      </c>
      <c r="I42" s="20">
        <f>IF(G42="No","",IF(H42="In place",1,IF(H42="Partly",0.5,0)))</f>
        <v/>
      </c>
      <c r="J42" s="19" t="inlineStr"/>
      <c r="K42" s="21" t="n"/>
      <c r="L42" s="22">
        <f>IF(K42="","",K42-TODAY())</f>
        <v/>
      </c>
      <c r="M42" s="19" t="inlineStr"/>
    </row>
    <row r="43" ht="37.5" customHeight="1">
      <c r="A43" s="15" t="inlineStr">
        <is>
          <t>A.6.2</t>
        </is>
      </c>
      <c r="B43" s="16" t="inlineStr">
        <is>
          <t>A.6 People</t>
        </is>
      </c>
      <c r="C43" s="15" t="inlineStr">
        <is>
          <t>Terms and conditions of employment</t>
        </is>
      </c>
      <c r="D43" s="16" t="inlineStr">
        <is>
          <t>Employment contracts state the person's and the organisation's security responsibilities.</t>
        </is>
      </c>
      <c r="E43" s="16" t="inlineStr">
        <is>
          <t>Contract clauses, confidentiality terms</t>
        </is>
      </c>
      <c r="F43" s="17" t="inlineStr"/>
      <c r="G43" s="18" t="inlineStr">
        <is>
          <t>Yes</t>
        </is>
      </c>
      <c r="H43" s="19" t="inlineStr">
        <is>
          <t>Not in place</t>
        </is>
      </c>
      <c r="I43" s="20">
        <f>IF(G43="No","",IF(H43="In place",1,IF(H43="Partly",0.5,0)))</f>
        <v/>
      </c>
      <c r="J43" s="19" t="inlineStr"/>
      <c r="K43" s="21" t="n"/>
      <c r="L43" s="22">
        <f>IF(K43="","",K43-TODAY())</f>
        <v/>
      </c>
      <c r="M43" s="19" t="inlineStr"/>
    </row>
    <row r="44" ht="37.5" customHeight="1">
      <c r="A44" s="15" t="inlineStr">
        <is>
          <t>A.6.3</t>
        </is>
      </c>
      <c r="B44" s="16" t="inlineStr">
        <is>
          <t>A.6 People</t>
        </is>
      </c>
      <c r="C44" s="15" t="inlineStr">
        <is>
          <t>Information security awareness, education and training</t>
        </is>
      </c>
      <c r="D44" s="16" t="inlineStr">
        <is>
          <t>Awareness, education and training for all staff and relevant interested parties, with regular updates.</t>
        </is>
      </c>
      <c r="E44" s="16" t="inlineStr">
        <is>
          <t>Awareness programme, attendance and effectiveness records</t>
        </is>
      </c>
      <c r="F44" s="17" t="inlineStr"/>
      <c r="G44" s="18" t="inlineStr">
        <is>
          <t>Yes</t>
        </is>
      </c>
      <c r="H44" s="19" t="inlineStr">
        <is>
          <t>Not in place</t>
        </is>
      </c>
      <c r="I44" s="20">
        <f>IF(G44="No","",IF(H44="In place",1,IF(H44="Partly",0.5,0)))</f>
        <v/>
      </c>
      <c r="J44" s="19" t="inlineStr"/>
      <c r="K44" s="21" t="n"/>
      <c r="L44" s="22">
        <f>IF(K44="","",K44-TODAY())</f>
        <v/>
      </c>
      <c r="M44" s="19" t="inlineStr"/>
    </row>
    <row r="45" ht="37.5" customHeight="1">
      <c r="A45" s="15" t="inlineStr">
        <is>
          <t>A.6.4</t>
        </is>
      </c>
      <c r="B45" s="16" t="inlineStr">
        <is>
          <t>A.6 People</t>
        </is>
      </c>
      <c r="C45" s="15" t="inlineStr">
        <is>
          <t>Disciplinary process</t>
        </is>
      </c>
      <c r="D45" s="16" t="inlineStr">
        <is>
          <t>A formalised, communicated process for acting on violations of the security policy.</t>
        </is>
      </c>
      <c r="E45" s="16" t="inlineStr">
        <is>
          <t>Disciplinary procedure referencing security, case records</t>
        </is>
      </c>
      <c r="F45" s="17" t="inlineStr"/>
      <c r="G45" s="18" t="inlineStr">
        <is>
          <t>Yes</t>
        </is>
      </c>
      <c r="H45" s="19" t="inlineStr">
        <is>
          <t>Not in place</t>
        </is>
      </c>
      <c r="I45" s="20">
        <f>IF(G45="No","",IF(H45="In place",1,IF(H45="Partly",0.5,0)))</f>
        <v/>
      </c>
      <c r="J45" s="19" t="inlineStr"/>
      <c r="K45" s="21" t="n"/>
      <c r="L45" s="22">
        <f>IF(K45="","",K45-TODAY())</f>
        <v/>
      </c>
      <c r="M45" s="19" t="inlineStr"/>
    </row>
    <row r="46" ht="37.5" customHeight="1">
      <c r="A46" s="15" t="inlineStr">
        <is>
          <t>A.6.5</t>
        </is>
      </c>
      <c r="B46" s="16" t="inlineStr">
        <is>
          <t>A.6 People</t>
        </is>
      </c>
      <c r="C46" s="15" t="inlineStr">
        <is>
          <t>Responsibilities after termination or change of employment</t>
        </is>
      </c>
      <c r="D46" s="16" t="inlineStr">
        <is>
          <t>Security duties that continue after leaving or changing role are defined, enforced and communicated.</t>
        </is>
      </c>
      <c r="E46" s="16" t="inlineStr">
        <is>
          <t>Exit interview checklist, continuing obligations notice</t>
        </is>
      </c>
      <c r="F46" s="17" t="inlineStr"/>
      <c r="G46" s="18" t="inlineStr">
        <is>
          <t>Yes</t>
        </is>
      </c>
      <c r="H46" s="19" t="inlineStr">
        <is>
          <t>Not in place</t>
        </is>
      </c>
      <c r="I46" s="20">
        <f>IF(G46="No","",IF(H46="In place",1,IF(H46="Partly",0.5,0)))</f>
        <v/>
      </c>
      <c r="J46" s="19" t="inlineStr"/>
      <c r="K46" s="21" t="n"/>
      <c r="L46" s="22">
        <f>IF(K46="","",K46-TODAY())</f>
        <v/>
      </c>
      <c r="M46" s="19" t="inlineStr"/>
    </row>
    <row r="47" ht="37.5" customHeight="1">
      <c r="A47" s="15" t="inlineStr">
        <is>
          <t>A.6.6</t>
        </is>
      </c>
      <c r="B47" s="16" t="inlineStr">
        <is>
          <t>A.6 People</t>
        </is>
      </c>
      <c r="C47" s="15" t="inlineStr">
        <is>
          <t>Confidentiality or non-disclosure agreements</t>
        </is>
      </c>
      <c r="D47" s="16" t="inlineStr">
        <is>
          <t>Confidentiality agreements identified, documented, reviewed and signed by staff and relevant parties.</t>
        </is>
      </c>
      <c r="E47" s="16" t="inlineStr">
        <is>
          <t>NDA templates, signed agreements register</t>
        </is>
      </c>
      <c r="F47" s="17" t="inlineStr"/>
      <c r="G47" s="18" t="inlineStr">
        <is>
          <t>Yes</t>
        </is>
      </c>
      <c r="H47" s="19" t="inlineStr">
        <is>
          <t>Not in place</t>
        </is>
      </c>
      <c r="I47" s="20">
        <f>IF(G47="No","",IF(H47="In place",1,IF(H47="Partly",0.5,0)))</f>
        <v/>
      </c>
      <c r="J47" s="19" t="inlineStr"/>
      <c r="K47" s="21" t="n"/>
      <c r="L47" s="22">
        <f>IF(K47="","",K47-TODAY())</f>
        <v/>
      </c>
      <c r="M47" s="19" t="inlineStr"/>
    </row>
    <row r="48" ht="37.5" customHeight="1">
      <c r="A48" s="15" t="inlineStr">
        <is>
          <t>A.6.7</t>
        </is>
      </c>
      <c r="B48" s="16" t="inlineStr">
        <is>
          <t>A.6 People</t>
        </is>
      </c>
      <c r="C48" s="15" t="inlineStr">
        <is>
          <t>Remote working</t>
        </is>
      </c>
      <c r="D48" s="16" t="inlineStr">
        <is>
          <t>Security measures for people working outside the premises — equipment, environment, access.</t>
        </is>
      </c>
      <c r="E48" s="16" t="inlineStr">
        <is>
          <t>Remote working policy, device and VPN controls</t>
        </is>
      </c>
      <c r="F48" s="17" t="inlineStr"/>
      <c r="G48" s="18" t="inlineStr">
        <is>
          <t>Yes</t>
        </is>
      </c>
      <c r="H48" s="19" t="inlineStr">
        <is>
          <t>Not in place</t>
        </is>
      </c>
      <c r="I48" s="20">
        <f>IF(G48="No","",IF(H48="In place",1,IF(H48="Partly",0.5,0)))</f>
        <v/>
      </c>
      <c r="J48" s="19" t="inlineStr"/>
      <c r="K48" s="21" t="n"/>
      <c r="L48" s="22">
        <f>IF(K48="","",K48-TODAY())</f>
        <v/>
      </c>
      <c r="M48" s="19" t="inlineStr"/>
    </row>
    <row r="49" ht="37.5" customHeight="1">
      <c r="A49" s="15" t="inlineStr">
        <is>
          <t>A.6.8</t>
        </is>
      </c>
      <c r="B49" s="16" t="inlineStr">
        <is>
          <t>A.6 People</t>
        </is>
      </c>
      <c r="C49" s="15" t="inlineStr">
        <is>
          <t>Information security event reporting</t>
        </is>
      </c>
      <c r="D49" s="16" t="inlineStr">
        <is>
          <t>A mechanism for everyone to report observed or suspected events quickly and easily.</t>
        </is>
      </c>
      <c r="E49" s="16" t="inlineStr">
        <is>
          <t>Reporting channel, report-rate statistics, awareness of the channel</t>
        </is>
      </c>
      <c r="F49" s="17" t="inlineStr"/>
      <c r="G49" s="18" t="inlineStr">
        <is>
          <t>Yes</t>
        </is>
      </c>
      <c r="H49" s="19" t="inlineStr">
        <is>
          <t>Not in place</t>
        </is>
      </c>
      <c r="I49" s="20">
        <f>IF(G49="No","",IF(H49="In place",1,IF(H49="Partly",0.5,0)))</f>
        <v/>
      </c>
      <c r="J49" s="19" t="inlineStr"/>
      <c r="K49" s="21" t="n"/>
      <c r="L49" s="22">
        <f>IF(K49="","",K49-TODAY())</f>
        <v/>
      </c>
      <c r="M49" s="19" t="inlineStr"/>
    </row>
    <row r="50" ht="37.5" customHeight="1">
      <c r="A50" s="15" t="inlineStr">
        <is>
          <t>A.7.1</t>
        </is>
      </c>
      <c r="B50" s="16" t="inlineStr">
        <is>
          <t>A.7 Physical</t>
        </is>
      </c>
      <c r="C50" s="15" t="inlineStr">
        <is>
          <t>Physical security perimeters</t>
        </is>
      </c>
      <c r="D50" s="16" t="inlineStr">
        <is>
          <t>Perimeters defined and used to protect areas holding information and assets.</t>
        </is>
      </c>
      <c r="E50" s="16" t="inlineStr">
        <is>
          <t>Site plan with secure areas, perimeter controls</t>
        </is>
      </c>
      <c r="F50" s="17" t="inlineStr"/>
      <c r="G50" s="18" t="inlineStr">
        <is>
          <t>Yes</t>
        </is>
      </c>
      <c r="H50" s="19" t="inlineStr">
        <is>
          <t>Not in place</t>
        </is>
      </c>
      <c r="I50" s="20">
        <f>IF(G50="No","",IF(H50="In place",1,IF(H50="Partly",0.5,0)))</f>
        <v/>
      </c>
      <c r="J50" s="19" t="inlineStr"/>
      <c r="K50" s="21" t="n"/>
      <c r="L50" s="22">
        <f>IF(K50="","",K50-TODAY())</f>
        <v/>
      </c>
      <c r="M50" s="19" t="inlineStr"/>
    </row>
    <row r="51" ht="37.5" customHeight="1">
      <c r="A51" s="15" t="inlineStr">
        <is>
          <t>A.7.2</t>
        </is>
      </c>
      <c r="B51" s="16" t="inlineStr">
        <is>
          <t>A.7 Physical</t>
        </is>
      </c>
      <c r="C51" s="15" t="inlineStr">
        <is>
          <t>Physical entry</t>
        </is>
      </c>
      <c r="D51" s="16" t="inlineStr">
        <is>
          <t>Secure areas protected by appropriate entry controls and access points.</t>
        </is>
      </c>
      <c r="E51" s="16" t="inlineStr">
        <is>
          <t>Access control system records, visitor logs</t>
        </is>
      </c>
      <c r="F51" s="17" t="inlineStr"/>
      <c r="G51" s="18" t="inlineStr">
        <is>
          <t>Yes</t>
        </is>
      </c>
      <c r="H51" s="19" t="inlineStr">
        <is>
          <t>Not in place</t>
        </is>
      </c>
      <c r="I51" s="20">
        <f>IF(G51="No","",IF(H51="In place",1,IF(H51="Partly",0.5,0)))</f>
        <v/>
      </c>
      <c r="J51" s="19" t="inlineStr"/>
      <c r="K51" s="21" t="n"/>
      <c r="L51" s="22">
        <f>IF(K51="","",K51-TODAY())</f>
        <v/>
      </c>
      <c r="M51" s="19" t="inlineStr"/>
    </row>
    <row r="52" ht="37.5" customHeight="1">
      <c r="A52" s="15" t="inlineStr">
        <is>
          <t>A.7.3</t>
        </is>
      </c>
      <c r="B52" s="16" t="inlineStr">
        <is>
          <t>A.7 Physical</t>
        </is>
      </c>
      <c r="C52" s="15" t="inlineStr">
        <is>
          <t>Securing offices, rooms and facilities</t>
        </is>
      </c>
      <c r="D52" s="16" t="inlineStr">
        <is>
          <t>Physical security designed and implemented for offices, rooms and facilities.</t>
        </is>
      </c>
      <c r="E52" s="16" t="inlineStr">
        <is>
          <t>Room security measures, key management</t>
        </is>
      </c>
      <c r="F52" s="17" t="inlineStr"/>
      <c r="G52" s="18" t="inlineStr">
        <is>
          <t>Yes</t>
        </is>
      </c>
      <c r="H52" s="19" t="inlineStr">
        <is>
          <t>Not in place</t>
        </is>
      </c>
      <c r="I52" s="20">
        <f>IF(G52="No","",IF(H52="In place",1,IF(H52="Partly",0.5,0)))</f>
        <v/>
      </c>
      <c r="J52" s="19" t="inlineStr"/>
      <c r="K52" s="21" t="n"/>
      <c r="L52" s="22">
        <f>IF(K52="","",K52-TODAY())</f>
        <v/>
      </c>
      <c r="M52" s="19" t="inlineStr"/>
    </row>
    <row r="53" ht="37.5" customHeight="1">
      <c r="A53" s="15" t="inlineStr">
        <is>
          <t>A.7.4</t>
        </is>
      </c>
      <c r="B53" s="16" t="inlineStr">
        <is>
          <t>A.7 Physical</t>
        </is>
      </c>
      <c r="C53" s="15" t="inlineStr">
        <is>
          <t>Physical security monitoring</t>
        </is>
      </c>
      <c r="D53" s="16" t="inlineStr">
        <is>
          <t>Premises continuously monitored for unauthorised physical access.</t>
        </is>
      </c>
      <c r="E53" s="16" t="inlineStr">
        <is>
          <t>CCTV / alarm coverage, monitoring and alert records</t>
        </is>
      </c>
      <c r="F53" s="23" t="inlineStr">
        <is>
          <t>New</t>
        </is>
      </c>
      <c r="G53" s="18" t="inlineStr">
        <is>
          <t>Yes</t>
        </is>
      </c>
      <c r="H53" s="19" t="inlineStr">
        <is>
          <t>Not in place</t>
        </is>
      </c>
      <c r="I53" s="20">
        <f>IF(G53="No","",IF(H53="In place",1,IF(H53="Partly",0.5,0)))</f>
        <v/>
      </c>
      <c r="J53" s="19" t="inlineStr"/>
      <c r="K53" s="21" t="n"/>
      <c r="L53" s="22">
        <f>IF(K53="","",K53-TODAY())</f>
        <v/>
      </c>
      <c r="M53" s="19" t="inlineStr"/>
    </row>
    <row r="54" ht="37.5" customHeight="1">
      <c r="A54" s="15" t="inlineStr">
        <is>
          <t>A.7.5</t>
        </is>
      </c>
      <c r="B54" s="16" t="inlineStr">
        <is>
          <t>A.7 Physical</t>
        </is>
      </c>
      <c r="C54" s="15" t="inlineStr">
        <is>
          <t>Protecting against physical and environmental threats</t>
        </is>
      </c>
      <c r="D54" s="16" t="inlineStr">
        <is>
          <t>Protection against fire, flood, power failure, civil unrest and other physical and environmental threats.</t>
        </is>
      </c>
      <c r="E54" s="16" t="inlineStr">
        <is>
          <t>Environmental risk assessment, protective measures, test records</t>
        </is>
      </c>
      <c r="F54" s="17" t="inlineStr"/>
      <c r="G54" s="18" t="inlineStr">
        <is>
          <t>Yes</t>
        </is>
      </c>
      <c r="H54" s="19" t="inlineStr">
        <is>
          <t>Not in place</t>
        </is>
      </c>
      <c r="I54" s="20">
        <f>IF(G54="No","",IF(H54="In place",1,IF(H54="Partly",0.5,0)))</f>
        <v/>
      </c>
      <c r="J54" s="19" t="inlineStr"/>
      <c r="K54" s="21" t="n"/>
      <c r="L54" s="22">
        <f>IF(K54="","",K54-TODAY())</f>
        <v/>
      </c>
      <c r="M54" s="19" t="inlineStr"/>
    </row>
    <row r="55" ht="37.5" customHeight="1">
      <c r="A55" s="15" t="inlineStr">
        <is>
          <t>A.7.6</t>
        </is>
      </c>
      <c r="B55" s="16" t="inlineStr">
        <is>
          <t>A.7 Physical</t>
        </is>
      </c>
      <c r="C55" s="15" t="inlineStr">
        <is>
          <t>Working in secure areas</t>
        </is>
      </c>
      <c r="D55" s="16" t="inlineStr">
        <is>
          <t>Rules for working in secure areas designed and applied.</t>
        </is>
      </c>
      <c r="E55" s="16" t="inlineStr">
        <is>
          <t>Secure-area procedures, authorisation records</t>
        </is>
      </c>
      <c r="F55" s="17" t="inlineStr"/>
      <c r="G55" s="18" t="inlineStr">
        <is>
          <t>Yes</t>
        </is>
      </c>
      <c r="H55" s="19" t="inlineStr">
        <is>
          <t>Not in place</t>
        </is>
      </c>
      <c r="I55" s="20">
        <f>IF(G55="No","",IF(H55="In place",1,IF(H55="Partly",0.5,0)))</f>
        <v/>
      </c>
      <c r="J55" s="19" t="inlineStr"/>
      <c r="K55" s="21" t="n"/>
      <c r="L55" s="22">
        <f>IF(K55="","",K55-TODAY())</f>
        <v/>
      </c>
      <c r="M55" s="19" t="inlineStr"/>
    </row>
    <row r="56" ht="37.5" customHeight="1">
      <c r="A56" s="15" t="inlineStr">
        <is>
          <t>A.7.7</t>
        </is>
      </c>
      <c r="B56" s="16" t="inlineStr">
        <is>
          <t>A.7 Physical</t>
        </is>
      </c>
      <c r="C56" s="15" t="inlineStr">
        <is>
          <t>Clear desk and clear screen</t>
        </is>
      </c>
      <c r="D56" s="16" t="inlineStr">
        <is>
          <t>Rules for clearing desks of papers and media and locking screens, defined and enforced.</t>
        </is>
      </c>
      <c r="E56" s="16" t="inlineStr">
        <is>
          <t>Clear desk policy, spot-check records</t>
        </is>
      </c>
      <c r="F56" s="17" t="inlineStr"/>
      <c r="G56" s="18" t="inlineStr">
        <is>
          <t>Yes</t>
        </is>
      </c>
      <c r="H56" s="19" t="inlineStr">
        <is>
          <t>Not in place</t>
        </is>
      </c>
      <c r="I56" s="20">
        <f>IF(G56="No","",IF(H56="In place",1,IF(H56="Partly",0.5,0)))</f>
        <v/>
      </c>
      <c r="J56" s="19" t="inlineStr"/>
      <c r="K56" s="21" t="n"/>
      <c r="L56" s="22">
        <f>IF(K56="","",K56-TODAY())</f>
        <v/>
      </c>
      <c r="M56" s="19" t="inlineStr"/>
    </row>
    <row r="57" ht="37.5" customHeight="1">
      <c r="A57" s="15" t="inlineStr">
        <is>
          <t>A.7.8</t>
        </is>
      </c>
      <c r="B57" s="16" t="inlineStr">
        <is>
          <t>A.7 Physical</t>
        </is>
      </c>
      <c r="C57" s="15" t="inlineStr">
        <is>
          <t>Equipment siting and protection</t>
        </is>
      </c>
      <c r="D57" s="16" t="inlineStr">
        <is>
          <t>Equipment sited and protected against environmental threats and unauthorised access.</t>
        </is>
      </c>
      <c r="E57" s="16" t="inlineStr">
        <is>
          <t>Equipment location review, protection measures</t>
        </is>
      </c>
      <c r="F57" s="17" t="inlineStr"/>
      <c r="G57" s="18" t="inlineStr">
        <is>
          <t>Yes</t>
        </is>
      </c>
      <c r="H57" s="19" t="inlineStr">
        <is>
          <t>Not in place</t>
        </is>
      </c>
      <c r="I57" s="20">
        <f>IF(G57="No","",IF(H57="In place",1,IF(H57="Partly",0.5,0)))</f>
        <v/>
      </c>
      <c r="J57" s="19" t="inlineStr"/>
      <c r="K57" s="21" t="n"/>
      <c r="L57" s="22">
        <f>IF(K57="","",K57-TODAY())</f>
        <v/>
      </c>
      <c r="M57" s="19" t="inlineStr"/>
    </row>
    <row r="58" ht="37.5" customHeight="1">
      <c r="A58" s="15" t="inlineStr">
        <is>
          <t>A.7.9</t>
        </is>
      </c>
      <c r="B58" s="16" t="inlineStr">
        <is>
          <t>A.7 Physical</t>
        </is>
      </c>
      <c r="C58" s="15" t="inlineStr">
        <is>
          <t>Security of assets off-premises</t>
        </is>
      </c>
      <c r="D58" s="16" t="inlineStr">
        <is>
          <t>Off-site assets — laptops, phones, media — protected appropriately.</t>
        </is>
      </c>
      <c r="E58" s="16" t="inlineStr">
        <is>
          <t>Off-site asset rules, encryption, loss procedure</t>
        </is>
      </c>
      <c r="F58" s="17" t="inlineStr"/>
      <c r="G58" s="18" t="inlineStr">
        <is>
          <t>Yes</t>
        </is>
      </c>
      <c r="H58" s="19" t="inlineStr">
        <is>
          <t>Not in place</t>
        </is>
      </c>
      <c r="I58" s="20">
        <f>IF(G58="No","",IF(H58="In place",1,IF(H58="Partly",0.5,0)))</f>
        <v/>
      </c>
      <c r="J58" s="19" t="inlineStr"/>
      <c r="K58" s="21" t="n"/>
      <c r="L58" s="22">
        <f>IF(K58="","",K58-TODAY())</f>
        <v/>
      </c>
      <c r="M58" s="19" t="inlineStr"/>
    </row>
    <row r="59" ht="37.5" customHeight="1">
      <c r="A59" s="15" t="inlineStr">
        <is>
          <t>A.7.10</t>
        </is>
      </c>
      <c r="B59" s="16" t="inlineStr">
        <is>
          <t>A.7 Physical</t>
        </is>
      </c>
      <c r="C59" s="15" t="inlineStr">
        <is>
          <t>Storage media</t>
        </is>
      </c>
      <c r="D59" s="16" t="inlineStr">
        <is>
          <t>Storage media managed through acquisition, use, transport and disposal per classification.</t>
        </is>
      </c>
      <c r="E59" s="16" t="inlineStr">
        <is>
          <t>Media handling procedure, disposal certificates</t>
        </is>
      </c>
      <c r="F59" s="17" t="inlineStr"/>
      <c r="G59" s="18" t="inlineStr">
        <is>
          <t>Yes</t>
        </is>
      </c>
      <c r="H59" s="19" t="inlineStr">
        <is>
          <t>Not in place</t>
        </is>
      </c>
      <c r="I59" s="20">
        <f>IF(G59="No","",IF(H59="In place",1,IF(H59="Partly",0.5,0)))</f>
        <v/>
      </c>
      <c r="J59" s="19" t="inlineStr"/>
      <c r="K59" s="21" t="n"/>
      <c r="L59" s="22">
        <f>IF(K59="","",K59-TODAY())</f>
        <v/>
      </c>
      <c r="M59" s="19" t="inlineStr"/>
    </row>
    <row r="60" ht="37.5" customHeight="1">
      <c r="A60" s="15" t="inlineStr">
        <is>
          <t>A.7.11</t>
        </is>
      </c>
      <c r="B60" s="16" t="inlineStr">
        <is>
          <t>A.7 Physical</t>
        </is>
      </c>
      <c r="C60" s="15" t="inlineStr">
        <is>
          <t>Supporting utilities</t>
        </is>
      </c>
      <c r="D60" s="16" t="inlineStr">
        <is>
          <t>Protection against failures of power, telecoms, water, cooling and other utilities.</t>
        </is>
      </c>
      <c r="E60" s="16" t="inlineStr">
        <is>
          <t>UPS/generator test records, utility redundancy</t>
        </is>
      </c>
      <c r="F60" s="17" t="inlineStr"/>
      <c r="G60" s="18" t="inlineStr">
        <is>
          <t>Yes</t>
        </is>
      </c>
      <c r="H60" s="19" t="inlineStr">
        <is>
          <t>Not in place</t>
        </is>
      </c>
      <c r="I60" s="20">
        <f>IF(G60="No","",IF(H60="In place",1,IF(H60="Partly",0.5,0)))</f>
        <v/>
      </c>
      <c r="J60" s="19" t="inlineStr"/>
      <c r="K60" s="21" t="n"/>
      <c r="L60" s="22">
        <f>IF(K60="","",K60-TODAY())</f>
        <v/>
      </c>
      <c r="M60" s="19" t="inlineStr"/>
    </row>
    <row r="61" ht="37.5" customHeight="1">
      <c r="A61" s="15" t="inlineStr">
        <is>
          <t>A.7.12</t>
        </is>
      </c>
      <c r="B61" s="16" t="inlineStr">
        <is>
          <t>A.7 Physical</t>
        </is>
      </c>
      <c r="C61" s="15" t="inlineStr">
        <is>
          <t>Cabling security</t>
        </is>
      </c>
      <c r="D61" s="16" t="inlineStr">
        <is>
          <t>Power and data cables protected from interception, interference and damage.</t>
        </is>
      </c>
      <c r="E61" s="16" t="inlineStr">
        <is>
          <t>Cabling standards, inspection records</t>
        </is>
      </c>
      <c r="F61" s="17" t="inlineStr"/>
      <c r="G61" s="18" t="inlineStr">
        <is>
          <t>Yes</t>
        </is>
      </c>
      <c r="H61" s="19" t="inlineStr">
        <is>
          <t>Not in place</t>
        </is>
      </c>
      <c r="I61" s="20">
        <f>IF(G61="No","",IF(H61="In place",1,IF(H61="Partly",0.5,0)))</f>
        <v/>
      </c>
      <c r="J61" s="19" t="inlineStr"/>
      <c r="K61" s="21" t="n"/>
      <c r="L61" s="22">
        <f>IF(K61="","",K61-TODAY())</f>
        <v/>
      </c>
      <c r="M61" s="19" t="inlineStr"/>
    </row>
    <row r="62" ht="37.5" customHeight="1">
      <c r="A62" s="15" t="inlineStr">
        <is>
          <t>A.7.13</t>
        </is>
      </c>
      <c r="B62" s="16" t="inlineStr">
        <is>
          <t>A.7 Physical</t>
        </is>
      </c>
      <c r="C62" s="15" t="inlineStr">
        <is>
          <t>Equipment maintenance</t>
        </is>
      </c>
      <c r="D62" s="16" t="inlineStr">
        <is>
          <t>Equipment maintained correctly to ensure availability, integrity and confidentiality.</t>
        </is>
      </c>
      <c r="E62" s="16" t="inlineStr">
        <is>
          <t>Maintenance schedule and records, authorised maintainers</t>
        </is>
      </c>
      <c r="F62" s="17" t="inlineStr"/>
      <c r="G62" s="18" t="inlineStr">
        <is>
          <t>Yes</t>
        </is>
      </c>
      <c r="H62" s="19" t="inlineStr">
        <is>
          <t>Not in place</t>
        </is>
      </c>
      <c r="I62" s="20">
        <f>IF(G62="No","",IF(H62="In place",1,IF(H62="Partly",0.5,0)))</f>
        <v/>
      </c>
      <c r="J62" s="19" t="inlineStr"/>
      <c r="K62" s="21" t="n"/>
      <c r="L62" s="22">
        <f>IF(K62="","",K62-TODAY())</f>
        <v/>
      </c>
      <c r="M62" s="19" t="inlineStr"/>
    </row>
    <row r="63" ht="37.5" customHeight="1">
      <c r="A63" s="15" t="inlineStr">
        <is>
          <t>A.7.14</t>
        </is>
      </c>
      <c r="B63" s="16" t="inlineStr">
        <is>
          <t>A.7 Physical</t>
        </is>
      </c>
      <c r="C63" s="15" t="inlineStr">
        <is>
          <t>Secure disposal or re-use of equipment</t>
        </is>
      </c>
      <c r="D63" s="16" t="inlineStr">
        <is>
          <t>Data and licensed software verifiably removed or overwritten before disposal or re-use.</t>
        </is>
      </c>
      <c r="E63" s="16" t="inlineStr">
        <is>
          <t>Disposal procedure, wipe/destruction certificates</t>
        </is>
      </c>
      <c r="F63" s="17" t="inlineStr"/>
      <c r="G63" s="18" t="inlineStr">
        <is>
          <t>Yes</t>
        </is>
      </c>
      <c r="H63" s="19" t="inlineStr">
        <is>
          <t>Not in place</t>
        </is>
      </c>
      <c r="I63" s="20">
        <f>IF(G63="No","",IF(H63="In place",1,IF(H63="Partly",0.5,0)))</f>
        <v/>
      </c>
      <c r="J63" s="19" t="inlineStr"/>
      <c r="K63" s="21" t="n"/>
      <c r="L63" s="22">
        <f>IF(K63="","",K63-TODAY())</f>
        <v/>
      </c>
      <c r="M63" s="19" t="inlineStr"/>
    </row>
    <row r="64" ht="37.5" customHeight="1">
      <c r="A64" s="15" t="inlineStr">
        <is>
          <t>A.8.1</t>
        </is>
      </c>
      <c r="B64" s="16" t="inlineStr">
        <is>
          <t>A.8 Technological</t>
        </is>
      </c>
      <c r="C64" s="15" t="inlineStr">
        <is>
          <t>User end point devices</t>
        </is>
      </c>
      <c r="D64" s="16" t="inlineStr">
        <is>
          <t>Information on laptops, desktops, phones and tablets protected — configuration, encryption, updates.</t>
        </is>
      </c>
      <c r="E64" s="16" t="inlineStr">
        <is>
          <t>Endpoint standard, MDM/encryption status reports</t>
        </is>
      </c>
      <c r="F64" s="17" t="inlineStr"/>
      <c r="G64" s="18" t="inlineStr">
        <is>
          <t>Yes</t>
        </is>
      </c>
      <c r="H64" s="19" t="inlineStr">
        <is>
          <t>Not in place</t>
        </is>
      </c>
      <c r="I64" s="20">
        <f>IF(G64="No","",IF(H64="In place",1,IF(H64="Partly",0.5,0)))</f>
        <v/>
      </c>
      <c r="J64" s="19" t="inlineStr"/>
      <c r="K64" s="21" t="n"/>
      <c r="L64" s="22">
        <f>IF(K64="","",K64-TODAY())</f>
        <v/>
      </c>
      <c r="M64" s="19" t="inlineStr"/>
    </row>
    <row r="65" ht="37.5" customHeight="1">
      <c r="A65" s="15" t="inlineStr">
        <is>
          <t>A.8.2</t>
        </is>
      </c>
      <c r="B65" s="16" t="inlineStr">
        <is>
          <t>A.8 Technological</t>
        </is>
      </c>
      <c r="C65" s="15" t="inlineStr">
        <is>
          <t>Privileged access rights</t>
        </is>
      </c>
      <c r="D65" s="16" t="inlineStr">
        <is>
          <t>Privileged access restricted, allocated on need and managed.</t>
        </is>
      </c>
      <c r="E65" s="16" t="inlineStr">
        <is>
          <t>Privileged account inventory, approval and review records</t>
        </is>
      </c>
      <c r="F65" s="17" t="inlineStr"/>
      <c r="G65" s="18" t="inlineStr">
        <is>
          <t>Yes</t>
        </is>
      </c>
      <c r="H65" s="19" t="inlineStr">
        <is>
          <t>Not in place</t>
        </is>
      </c>
      <c r="I65" s="20">
        <f>IF(G65="No","",IF(H65="In place",1,IF(H65="Partly",0.5,0)))</f>
        <v/>
      </c>
      <c r="J65" s="19" t="inlineStr"/>
      <c r="K65" s="21" t="n"/>
      <c r="L65" s="22">
        <f>IF(K65="","",K65-TODAY())</f>
        <v/>
      </c>
      <c r="M65" s="19" t="inlineStr"/>
    </row>
    <row r="66" ht="37.5" customHeight="1">
      <c r="A66" s="15" t="inlineStr">
        <is>
          <t>A.8.3</t>
        </is>
      </c>
      <c r="B66" s="16" t="inlineStr">
        <is>
          <t>A.8 Technological</t>
        </is>
      </c>
      <c r="C66" s="15" t="inlineStr">
        <is>
          <t>Information access restriction</t>
        </is>
      </c>
      <c r="D66" s="16" t="inlineStr">
        <is>
          <t>Access to information and assets restricted per the access control policy.</t>
        </is>
      </c>
      <c r="E66" s="16" t="inlineStr">
        <is>
          <t>System access configurations, restriction evidence</t>
        </is>
      </c>
      <c r="F66" s="17" t="inlineStr"/>
      <c r="G66" s="18" t="inlineStr">
        <is>
          <t>Yes</t>
        </is>
      </c>
      <c r="H66" s="19" t="inlineStr">
        <is>
          <t>Not in place</t>
        </is>
      </c>
      <c r="I66" s="20">
        <f>IF(G66="No","",IF(H66="In place",1,IF(H66="Partly",0.5,0)))</f>
        <v/>
      </c>
      <c r="J66" s="19" t="inlineStr"/>
      <c r="K66" s="21" t="n"/>
      <c r="L66" s="22">
        <f>IF(K66="","",K66-TODAY())</f>
        <v/>
      </c>
      <c r="M66" s="19" t="inlineStr"/>
    </row>
    <row r="67" ht="37.5" customHeight="1">
      <c r="A67" s="15" t="inlineStr">
        <is>
          <t>A.8.4</t>
        </is>
      </c>
      <c r="B67" s="16" t="inlineStr">
        <is>
          <t>A.8 Technological</t>
        </is>
      </c>
      <c r="C67" s="15" t="inlineStr">
        <is>
          <t>Access to source code</t>
        </is>
      </c>
      <c r="D67" s="16" t="inlineStr">
        <is>
          <t>Read and write access to source code, tools and libraries managed appropriately.</t>
        </is>
      </c>
      <c r="E67" s="16" t="inlineStr">
        <is>
          <t>Repository permissions, review records</t>
        </is>
      </c>
      <c r="F67" s="17" t="inlineStr"/>
      <c r="G67" s="18" t="inlineStr">
        <is>
          <t>Yes</t>
        </is>
      </c>
      <c r="H67" s="19" t="inlineStr">
        <is>
          <t>Not in place</t>
        </is>
      </c>
      <c r="I67" s="20">
        <f>IF(G67="No","",IF(H67="In place",1,IF(H67="Partly",0.5,0)))</f>
        <v/>
      </c>
      <c r="J67" s="19" t="inlineStr"/>
      <c r="K67" s="21" t="n"/>
      <c r="L67" s="22">
        <f>IF(K67="","",K67-TODAY())</f>
        <v/>
      </c>
      <c r="M67" s="19" t="inlineStr"/>
    </row>
    <row r="68" ht="37.5" customHeight="1">
      <c r="A68" s="15" t="inlineStr">
        <is>
          <t>A.8.5</t>
        </is>
      </c>
      <c r="B68" s="16" t="inlineStr">
        <is>
          <t>A.8 Technological</t>
        </is>
      </c>
      <c r="C68" s="15" t="inlineStr">
        <is>
          <t>Secure authentication</t>
        </is>
      </c>
      <c r="D68" s="16" t="inlineStr">
        <is>
          <t>Authentication technologies and procedures match the access rules — MFA where it matters.</t>
        </is>
      </c>
      <c r="E68" s="16" t="inlineStr">
        <is>
          <t>MFA coverage report, authentication standard</t>
        </is>
      </c>
      <c r="F68" s="17" t="inlineStr"/>
      <c r="G68" s="18" t="inlineStr">
        <is>
          <t>Yes</t>
        </is>
      </c>
      <c r="H68" s="19" t="inlineStr">
        <is>
          <t>Not in place</t>
        </is>
      </c>
      <c r="I68" s="20">
        <f>IF(G68="No","",IF(H68="In place",1,IF(H68="Partly",0.5,0)))</f>
        <v/>
      </c>
      <c r="J68" s="19" t="inlineStr"/>
      <c r="K68" s="21" t="n"/>
      <c r="L68" s="22">
        <f>IF(K68="","",K68-TODAY())</f>
        <v/>
      </c>
      <c r="M68" s="19" t="inlineStr"/>
    </row>
    <row r="69" ht="37.5" customHeight="1">
      <c r="A69" s="15" t="inlineStr">
        <is>
          <t>A.8.6</t>
        </is>
      </c>
      <c r="B69" s="16" t="inlineStr">
        <is>
          <t>A.8 Technological</t>
        </is>
      </c>
      <c r="C69" s="15" t="inlineStr">
        <is>
          <t>Capacity management</t>
        </is>
      </c>
      <c r="D69" s="16" t="inlineStr">
        <is>
          <t>Resource use monitored and adjusted to current and expected capacity needs.</t>
        </is>
      </c>
      <c r="E69" s="16" t="inlineStr">
        <is>
          <t>Capacity monitoring, forecasts</t>
        </is>
      </c>
      <c r="F69" s="17" t="inlineStr"/>
      <c r="G69" s="18" t="inlineStr">
        <is>
          <t>Yes</t>
        </is>
      </c>
      <c r="H69" s="19" t="inlineStr">
        <is>
          <t>Not in place</t>
        </is>
      </c>
      <c r="I69" s="20">
        <f>IF(G69="No","",IF(H69="In place",1,IF(H69="Partly",0.5,0)))</f>
        <v/>
      </c>
      <c r="J69" s="19" t="inlineStr"/>
      <c r="K69" s="21" t="n"/>
      <c r="L69" s="22">
        <f>IF(K69="","",K69-TODAY())</f>
        <v/>
      </c>
      <c r="M69" s="19" t="inlineStr"/>
    </row>
    <row r="70" ht="37.5" customHeight="1">
      <c r="A70" s="15" t="inlineStr">
        <is>
          <t>A.8.7</t>
        </is>
      </c>
      <c r="B70" s="16" t="inlineStr">
        <is>
          <t>A.8 Technological</t>
        </is>
      </c>
      <c r="C70" s="15" t="inlineStr">
        <is>
          <t>Protection against malware</t>
        </is>
      </c>
      <c r="D70" s="16" t="inlineStr">
        <is>
          <t>Malware protection implemented and supported by user awareness.</t>
        </is>
      </c>
      <c r="E70" s="16" t="inlineStr">
        <is>
          <t>Endpoint protection coverage, update status, detections handled</t>
        </is>
      </c>
      <c r="F70" s="17" t="inlineStr"/>
      <c r="G70" s="18" t="inlineStr">
        <is>
          <t>Yes</t>
        </is>
      </c>
      <c r="H70" s="19" t="inlineStr">
        <is>
          <t>Not in place</t>
        </is>
      </c>
      <c r="I70" s="20">
        <f>IF(G70="No","",IF(H70="In place",1,IF(H70="Partly",0.5,0)))</f>
        <v/>
      </c>
      <c r="J70" s="19" t="inlineStr"/>
      <c r="K70" s="21" t="n"/>
      <c r="L70" s="22">
        <f>IF(K70="","",K70-TODAY())</f>
        <v/>
      </c>
      <c r="M70" s="19" t="inlineStr"/>
    </row>
    <row r="71" ht="37.5" customHeight="1">
      <c r="A71" s="15" t="inlineStr">
        <is>
          <t>A.8.8</t>
        </is>
      </c>
      <c r="B71" s="16" t="inlineStr">
        <is>
          <t>A.8 Technological</t>
        </is>
      </c>
      <c r="C71" s="15" t="inlineStr">
        <is>
          <t>Management of technical vulnerabilities</t>
        </is>
      </c>
      <c r="D71" s="16" t="inlineStr">
        <is>
          <t>Vulnerabilities identified, exposure evaluated and fixed within defined timescales.</t>
        </is>
      </c>
      <c r="E71" s="16" t="inlineStr">
        <is>
          <t>Vulnerability scan results, patch latency metrics</t>
        </is>
      </c>
      <c r="F71" s="17" t="inlineStr"/>
      <c r="G71" s="18" t="inlineStr">
        <is>
          <t>Yes</t>
        </is>
      </c>
      <c r="H71" s="19" t="inlineStr">
        <is>
          <t>Not in place</t>
        </is>
      </c>
      <c r="I71" s="20">
        <f>IF(G71="No","",IF(H71="In place",1,IF(H71="Partly",0.5,0)))</f>
        <v/>
      </c>
      <c r="J71" s="19" t="inlineStr"/>
      <c r="K71" s="21" t="n"/>
      <c r="L71" s="22">
        <f>IF(K71="","",K71-TODAY())</f>
        <v/>
      </c>
      <c r="M71" s="19" t="inlineStr"/>
    </row>
    <row r="72" ht="50" customHeight="1">
      <c r="A72" s="15" t="inlineStr">
        <is>
          <t>A.8.9</t>
        </is>
      </c>
      <c r="B72" s="16" t="inlineStr">
        <is>
          <t>A.8 Technological</t>
        </is>
      </c>
      <c r="C72" s="15" t="inlineStr">
        <is>
          <t>Configuration management</t>
        </is>
      </c>
      <c r="D72" s="16" t="inlineStr">
        <is>
          <t>Secure configurations for hardware, software, services and networks established, documented, monitored and reviewed.</t>
        </is>
      </c>
      <c r="E72" s="16" t="inlineStr">
        <is>
          <t>Configuration baselines, drift monitoring</t>
        </is>
      </c>
      <c r="F72" s="23" t="inlineStr">
        <is>
          <t>New</t>
        </is>
      </c>
      <c r="G72" s="18" t="inlineStr">
        <is>
          <t>Yes</t>
        </is>
      </c>
      <c r="H72" s="19" t="inlineStr">
        <is>
          <t>Not in place</t>
        </is>
      </c>
      <c r="I72" s="20">
        <f>IF(G72="No","",IF(H72="In place",1,IF(H72="Partly",0.5,0)))</f>
        <v/>
      </c>
      <c r="J72" s="19" t="inlineStr"/>
      <c r="K72" s="21" t="n"/>
      <c r="L72" s="22">
        <f>IF(K72="","",K72-TODAY())</f>
        <v/>
      </c>
      <c r="M72" s="19" t="inlineStr"/>
    </row>
    <row r="73" ht="37.5" customHeight="1">
      <c r="A73" s="15" t="inlineStr">
        <is>
          <t>A.8.10</t>
        </is>
      </c>
      <c r="B73" s="16" t="inlineStr">
        <is>
          <t>A.8 Technological</t>
        </is>
      </c>
      <c r="C73" s="15" t="inlineStr">
        <is>
          <t>Information deletion</t>
        </is>
      </c>
      <c r="D73" s="16" t="inlineStr">
        <is>
          <t>Information deleted when no longer required, from systems, devices and media.</t>
        </is>
      </c>
      <c r="E73" s="16" t="inlineStr">
        <is>
          <t>Deletion schedule and records aligned to retention</t>
        </is>
      </c>
      <c r="F73" s="23" t="inlineStr">
        <is>
          <t>New</t>
        </is>
      </c>
      <c r="G73" s="18" t="inlineStr">
        <is>
          <t>Yes</t>
        </is>
      </c>
      <c r="H73" s="19" t="inlineStr">
        <is>
          <t>Not in place</t>
        </is>
      </c>
      <c r="I73" s="20">
        <f>IF(G73="No","",IF(H73="In place",1,IF(H73="Partly",0.5,0)))</f>
        <v/>
      </c>
      <c r="J73" s="19" t="inlineStr"/>
      <c r="K73" s="21" t="n"/>
      <c r="L73" s="22">
        <f>IF(K73="","",K73-TODAY())</f>
        <v/>
      </c>
      <c r="M73" s="19" t="inlineStr"/>
    </row>
    <row r="74" ht="37.5" customHeight="1">
      <c r="A74" s="15" t="inlineStr">
        <is>
          <t>A.8.11</t>
        </is>
      </c>
      <c r="B74" s="16" t="inlineStr">
        <is>
          <t>A.8 Technological</t>
        </is>
      </c>
      <c r="C74" s="15" t="inlineStr">
        <is>
          <t>Data masking</t>
        </is>
      </c>
      <c r="D74" s="16" t="inlineStr">
        <is>
          <t>Data masking used per the access policy and legal requirements — test data, analytics, PII.</t>
        </is>
      </c>
      <c r="E74" s="16" t="inlineStr">
        <is>
          <t>Masking standard, masked data sets</t>
        </is>
      </c>
      <c r="F74" s="23" t="inlineStr">
        <is>
          <t>New</t>
        </is>
      </c>
      <c r="G74" s="18" t="inlineStr">
        <is>
          <t>Yes</t>
        </is>
      </c>
      <c r="H74" s="19" t="inlineStr">
        <is>
          <t>Not in place</t>
        </is>
      </c>
      <c r="I74" s="20">
        <f>IF(G74="No","",IF(H74="In place",1,IF(H74="Partly",0.5,0)))</f>
        <v/>
      </c>
      <c r="J74" s="19" t="inlineStr"/>
      <c r="K74" s="21" t="n"/>
      <c r="L74" s="22">
        <f>IF(K74="","",K74-TODAY())</f>
        <v/>
      </c>
      <c r="M74" s="19" t="inlineStr"/>
    </row>
    <row r="75" ht="37.5" customHeight="1">
      <c r="A75" s="15" t="inlineStr">
        <is>
          <t>A.8.12</t>
        </is>
      </c>
      <c r="B75" s="16" t="inlineStr">
        <is>
          <t>A.8 Technological</t>
        </is>
      </c>
      <c r="C75" s="15" t="inlineStr">
        <is>
          <t>Data leakage prevention</t>
        </is>
      </c>
      <c r="D75" s="16" t="inlineStr">
        <is>
          <t>Measures applied to systems, networks and devices that process or store sensitive information.</t>
        </is>
      </c>
      <c r="E75" s="16" t="inlineStr">
        <is>
          <t>DLP rules, alerts handled</t>
        </is>
      </c>
      <c r="F75" s="23" t="inlineStr">
        <is>
          <t>New</t>
        </is>
      </c>
      <c r="G75" s="18" t="inlineStr">
        <is>
          <t>Yes</t>
        </is>
      </c>
      <c r="H75" s="19" t="inlineStr">
        <is>
          <t>Not in place</t>
        </is>
      </c>
      <c r="I75" s="20">
        <f>IF(G75="No","",IF(H75="In place",1,IF(H75="Partly",0.5,0)))</f>
        <v/>
      </c>
      <c r="J75" s="19" t="inlineStr"/>
      <c r="K75" s="21" t="n"/>
      <c r="L75" s="22">
        <f>IF(K75="","",K75-TODAY())</f>
        <v/>
      </c>
      <c r="M75" s="19" t="inlineStr"/>
    </row>
    <row r="76" ht="37.5" customHeight="1">
      <c r="A76" s="15" t="inlineStr">
        <is>
          <t>A.8.13</t>
        </is>
      </c>
      <c r="B76" s="16" t="inlineStr">
        <is>
          <t>A.8 Technological</t>
        </is>
      </c>
      <c r="C76" s="15" t="inlineStr">
        <is>
          <t>Information backup</t>
        </is>
      </c>
      <c r="D76" s="16" t="inlineStr">
        <is>
          <t>Backups of information, software and systems kept and regularly tested per the backup policy.</t>
        </is>
      </c>
      <c r="E76" s="16" t="inlineStr">
        <is>
          <t>Backup schedule, restore test records</t>
        </is>
      </c>
      <c r="F76" s="17" t="inlineStr"/>
      <c r="G76" s="18" t="inlineStr">
        <is>
          <t>Yes</t>
        </is>
      </c>
      <c r="H76" s="19" t="inlineStr">
        <is>
          <t>Not in place</t>
        </is>
      </c>
      <c r="I76" s="20">
        <f>IF(G76="No","",IF(H76="In place",1,IF(H76="Partly",0.5,0)))</f>
        <v/>
      </c>
      <c r="J76" s="19" t="inlineStr"/>
      <c r="K76" s="21" t="n"/>
      <c r="L76" s="22">
        <f>IF(K76="","",K76-TODAY())</f>
        <v/>
      </c>
      <c r="M76" s="19" t="inlineStr"/>
    </row>
    <row r="77" ht="37.5" customHeight="1">
      <c r="A77" s="15" t="inlineStr">
        <is>
          <t>A.8.14</t>
        </is>
      </c>
      <c r="B77" s="16" t="inlineStr">
        <is>
          <t>A.8 Technological</t>
        </is>
      </c>
      <c r="C77" s="15" t="inlineStr">
        <is>
          <t>Redundancy of information processing facilities</t>
        </is>
      </c>
      <c r="D77" s="16" t="inlineStr">
        <is>
          <t>Redundancy sufficient to meet availability requirements.</t>
        </is>
      </c>
      <c r="E77" s="16" t="inlineStr">
        <is>
          <t>Redundancy design, failover tests</t>
        </is>
      </c>
      <c r="F77" s="17" t="inlineStr"/>
      <c r="G77" s="18" t="inlineStr">
        <is>
          <t>Yes</t>
        </is>
      </c>
      <c r="H77" s="19" t="inlineStr">
        <is>
          <t>Not in place</t>
        </is>
      </c>
      <c r="I77" s="20">
        <f>IF(G77="No","",IF(H77="In place",1,IF(H77="Partly",0.5,0)))</f>
        <v/>
      </c>
      <c r="J77" s="19" t="inlineStr"/>
      <c r="K77" s="21" t="n"/>
      <c r="L77" s="22">
        <f>IF(K77="","",K77-TODAY())</f>
        <v/>
      </c>
      <c r="M77" s="19" t="inlineStr"/>
    </row>
    <row r="78" ht="37.5" customHeight="1">
      <c r="A78" s="15" t="inlineStr">
        <is>
          <t>A.8.15</t>
        </is>
      </c>
      <c r="B78" s="16" t="inlineStr">
        <is>
          <t>A.8 Technological</t>
        </is>
      </c>
      <c r="C78" s="15" t="inlineStr">
        <is>
          <t>Logging</t>
        </is>
      </c>
      <c r="D78" s="16" t="inlineStr">
        <is>
          <t>Logs of activities, exceptions, faults and events produced, stored, protected and analysed.</t>
        </is>
      </c>
      <c r="E78" s="16" t="inlineStr">
        <is>
          <t>Log inventory, retention, protection, review records</t>
        </is>
      </c>
      <c r="F78" s="17" t="inlineStr"/>
      <c r="G78" s="18" t="inlineStr">
        <is>
          <t>Yes</t>
        </is>
      </c>
      <c r="H78" s="19" t="inlineStr">
        <is>
          <t>Not in place</t>
        </is>
      </c>
      <c r="I78" s="20">
        <f>IF(G78="No","",IF(H78="In place",1,IF(H78="Partly",0.5,0)))</f>
        <v/>
      </c>
      <c r="J78" s="19" t="inlineStr"/>
      <c r="K78" s="21" t="n"/>
      <c r="L78" s="22">
        <f>IF(K78="","",K78-TODAY())</f>
        <v/>
      </c>
      <c r="M78" s="19" t="inlineStr"/>
    </row>
    <row r="79" ht="37.5" customHeight="1">
      <c r="A79" s="15" t="inlineStr">
        <is>
          <t>A.8.16</t>
        </is>
      </c>
      <c r="B79" s="16" t="inlineStr">
        <is>
          <t>A.8 Technological</t>
        </is>
      </c>
      <c r="C79" s="15" t="inlineStr">
        <is>
          <t>Monitoring activities</t>
        </is>
      </c>
      <c r="D79" s="16" t="inlineStr">
        <is>
          <t>Networks, systems and applications monitored for anomalous behaviour, with action on potential incidents.</t>
        </is>
      </c>
      <c r="E79" s="16" t="inlineStr">
        <is>
          <t>Monitoring coverage, alert handling records</t>
        </is>
      </c>
      <c r="F79" s="23" t="inlineStr">
        <is>
          <t>New</t>
        </is>
      </c>
      <c r="G79" s="18" t="inlineStr">
        <is>
          <t>Yes</t>
        </is>
      </c>
      <c r="H79" s="19" t="inlineStr">
        <is>
          <t>Not in place</t>
        </is>
      </c>
      <c r="I79" s="20">
        <f>IF(G79="No","",IF(H79="In place",1,IF(H79="Partly",0.5,0)))</f>
        <v/>
      </c>
      <c r="J79" s="19" t="inlineStr"/>
      <c r="K79" s="21" t="n"/>
      <c r="L79" s="22">
        <f>IF(K79="","",K79-TODAY())</f>
        <v/>
      </c>
      <c r="M79" s="19" t="inlineStr"/>
    </row>
    <row r="80" ht="37.5" customHeight="1">
      <c r="A80" s="15" t="inlineStr">
        <is>
          <t>A.8.17</t>
        </is>
      </c>
      <c r="B80" s="16" t="inlineStr">
        <is>
          <t>A.8 Technological</t>
        </is>
      </c>
      <c r="C80" s="15" t="inlineStr">
        <is>
          <t>Clock synchronization</t>
        </is>
      </c>
      <c r="D80" s="16" t="inlineStr">
        <is>
          <t>Clocks of systems synchronised to approved time sources.</t>
        </is>
      </c>
      <c r="E80" s="16" t="inlineStr">
        <is>
          <t>Time source configuration</t>
        </is>
      </c>
      <c r="F80" s="17" t="inlineStr"/>
      <c r="G80" s="18" t="inlineStr">
        <is>
          <t>Yes</t>
        </is>
      </c>
      <c r="H80" s="19" t="inlineStr">
        <is>
          <t>Not in place</t>
        </is>
      </c>
      <c r="I80" s="20">
        <f>IF(G80="No","",IF(H80="In place",1,IF(H80="Partly",0.5,0)))</f>
        <v/>
      </c>
      <c r="J80" s="19" t="inlineStr"/>
      <c r="K80" s="21" t="n"/>
      <c r="L80" s="22">
        <f>IF(K80="","",K80-TODAY())</f>
        <v/>
      </c>
      <c r="M80" s="19" t="inlineStr"/>
    </row>
    <row r="81" ht="37.5" customHeight="1">
      <c r="A81" s="15" t="inlineStr">
        <is>
          <t>A.8.18</t>
        </is>
      </c>
      <c r="B81" s="16" t="inlineStr">
        <is>
          <t>A.8 Technological</t>
        </is>
      </c>
      <c r="C81" s="15" t="inlineStr">
        <is>
          <t>Use of privileged utility programs</t>
        </is>
      </c>
      <c r="D81" s="16" t="inlineStr">
        <is>
          <t>Utility programs that can override controls restricted and tightly controlled.</t>
        </is>
      </c>
      <c r="E81" s="16" t="inlineStr">
        <is>
          <t>Utility inventory, authorisation records</t>
        </is>
      </c>
      <c r="F81" s="17" t="inlineStr"/>
      <c r="G81" s="18" t="inlineStr">
        <is>
          <t>Yes</t>
        </is>
      </c>
      <c r="H81" s="19" t="inlineStr">
        <is>
          <t>Not in place</t>
        </is>
      </c>
      <c r="I81" s="20">
        <f>IF(G81="No","",IF(H81="In place",1,IF(H81="Partly",0.5,0)))</f>
        <v/>
      </c>
      <c r="J81" s="19" t="inlineStr"/>
      <c r="K81" s="21" t="n"/>
      <c r="L81" s="22">
        <f>IF(K81="","",K81-TODAY())</f>
        <v/>
      </c>
      <c r="M81" s="19" t="inlineStr"/>
    </row>
    <row r="82" ht="37.5" customHeight="1">
      <c r="A82" s="15" t="inlineStr">
        <is>
          <t>A.8.19</t>
        </is>
      </c>
      <c r="B82" s="16" t="inlineStr">
        <is>
          <t>A.8 Technological</t>
        </is>
      </c>
      <c r="C82" s="15" t="inlineStr">
        <is>
          <t>Installation of software on operational systems</t>
        </is>
      </c>
      <c r="D82" s="16" t="inlineStr">
        <is>
          <t>Procedures and measures to manage software installation on live systems securely.</t>
        </is>
      </c>
      <c r="E82" s="16" t="inlineStr">
        <is>
          <t>Software installation procedure, approved software list</t>
        </is>
      </c>
      <c r="F82" s="17" t="inlineStr"/>
      <c r="G82" s="18" t="inlineStr">
        <is>
          <t>Yes</t>
        </is>
      </c>
      <c r="H82" s="19" t="inlineStr">
        <is>
          <t>Not in place</t>
        </is>
      </c>
      <c r="I82" s="20">
        <f>IF(G82="No","",IF(H82="In place",1,IF(H82="Partly",0.5,0)))</f>
        <v/>
      </c>
      <c r="J82" s="19" t="inlineStr"/>
      <c r="K82" s="21" t="n"/>
      <c r="L82" s="22">
        <f>IF(K82="","",K82-TODAY())</f>
        <v/>
      </c>
      <c r="M82" s="19" t="inlineStr"/>
    </row>
    <row r="83" ht="37.5" customHeight="1">
      <c r="A83" s="15" t="inlineStr">
        <is>
          <t>A.8.20</t>
        </is>
      </c>
      <c r="B83" s="16" t="inlineStr">
        <is>
          <t>A.8 Technological</t>
        </is>
      </c>
      <c r="C83" s="15" t="inlineStr">
        <is>
          <t>Networks security</t>
        </is>
      </c>
      <c r="D83" s="16" t="inlineStr">
        <is>
          <t>Networks and network devices secured, managed and controlled to protect information in systems.</t>
        </is>
      </c>
      <c r="E83" s="16" t="inlineStr">
        <is>
          <t>Network security standard, device configurations</t>
        </is>
      </c>
      <c r="F83" s="17" t="inlineStr"/>
      <c r="G83" s="18" t="inlineStr">
        <is>
          <t>Yes</t>
        </is>
      </c>
      <c r="H83" s="19" t="inlineStr">
        <is>
          <t>Not in place</t>
        </is>
      </c>
      <c r="I83" s="20">
        <f>IF(G83="No","",IF(H83="In place",1,IF(H83="Partly",0.5,0)))</f>
        <v/>
      </c>
      <c r="J83" s="19" t="inlineStr"/>
      <c r="K83" s="21" t="n"/>
      <c r="L83" s="22">
        <f>IF(K83="","",K83-TODAY())</f>
        <v/>
      </c>
      <c r="M83" s="19" t="inlineStr"/>
    </row>
    <row r="84" ht="50" customHeight="1">
      <c r="A84" s="15" t="inlineStr">
        <is>
          <t>A.8.21</t>
        </is>
      </c>
      <c r="B84" s="16" t="inlineStr">
        <is>
          <t>A.8 Technological</t>
        </is>
      </c>
      <c r="C84" s="15" t="inlineStr">
        <is>
          <t>Security of network services</t>
        </is>
      </c>
      <c r="D84" s="16" t="inlineStr">
        <is>
          <t>Security mechanisms, service levels and requirements of network services identified, implemented and monitored.</t>
        </is>
      </c>
      <c r="E84" s="16" t="inlineStr">
        <is>
          <t>Network service agreements, monitoring</t>
        </is>
      </c>
      <c r="F84" s="17" t="inlineStr"/>
      <c r="G84" s="18" t="inlineStr">
        <is>
          <t>Yes</t>
        </is>
      </c>
      <c r="H84" s="19" t="inlineStr">
        <is>
          <t>Not in place</t>
        </is>
      </c>
      <c r="I84" s="20">
        <f>IF(G84="No","",IF(H84="In place",1,IF(H84="Partly",0.5,0)))</f>
        <v/>
      </c>
      <c r="J84" s="19" t="inlineStr"/>
      <c r="K84" s="21" t="n"/>
      <c r="L84" s="22">
        <f>IF(K84="","",K84-TODAY())</f>
        <v/>
      </c>
      <c r="M84" s="19" t="inlineStr"/>
    </row>
    <row r="85" ht="37.5" customHeight="1">
      <c r="A85" s="15" t="inlineStr">
        <is>
          <t>A.8.22</t>
        </is>
      </c>
      <c r="B85" s="16" t="inlineStr">
        <is>
          <t>A.8 Technological</t>
        </is>
      </c>
      <c r="C85" s="15" t="inlineStr">
        <is>
          <t>Segregation of networks</t>
        </is>
      </c>
      <c r="D85" s="16" t="inlineStr">
        <is>
          <t>Groups of services, users and systems segregated on the network.</t>
        </is>
      </c>
      <c r="E85" s="16" t="inlineStr">
        <is>
          <t>Network segmentation diagram, firewall rules</t>
        </is>
      </c>
      <c r="F85" s="17" t="inlineStr"/>
      <c r="G85" s="18" t="inlineStr">
        <is>
          <t>Yes</t>
        </is>
      </c>
      <c r="H85" s="19" t="inlineStr">
        <is>
          <t>Not in place</t>
        </is>
      </c>
      <c r="I85" s="20">
        <f>IF(G85="No","",IF(H85="In place",1,IF(H85="Partly",0.5,0)))</f>
        <v/>
      </c>
      <c r="J85" s="19" t="inlineStr"/>
      <c r="K85" s="21" t="n"/>
      <c r="L85" s="22">
        <f>IF(K85="","",K85-TODAY())</f>
        <v/>
      </c>
      <c r="M85" s="19" t="inlineStr"/>
    </row>
    <row r="86" ht="37.5" customHeight="1">
      <c r="A86" s="15" t="inlineStr">
        <is>
          <t>A.8.23</t>
        </is>
      </c>
      <c r="B86" s="16" t="inlineStr">
        <is>
          <t>A.8 Technological</t>
        </is>
      </c>
      <c r="C86" s="15" t="inlineStr">
        <is>
          <t>Web filtering</t>
        </is>
      </c>
      <c r="D86" s="16" t="inlineStr">
        <is>
          <t>Access to external websites managed to reduce exposure to malicious content.</t>
        </is>
      </c>
      <c r="E86" s="16" t="inlineStr">
        <is>
          <t>Web filtering configuration, blocked categories</t>
        </is>
      </c>
      <c r="F86" s="23" t="inlineStr">
        <is>
          <t>New</t>
        </is>
      </c>
      <c r="G86" s="18" t="inlineStr">
        <is>
          <t>Yes</t>
        </is>
      </c>
      <c r="H86" s="19" t="inlineStr">
        <is>
          <t>Not in place</t>
        </is>
      </c>
      <c r="I86" s="20">
        <f>IF(G86="No","",IF(H86="In place",1,IF(H86="Partly",0.5,0)))</f>
        <v/>
      </c>
      <c r="J86" s="19" t="inlineStr"/>
      <c r="K86" s="21" t="n"/>
      <c r="L86" s="22">
        <f>IF(K86="","",K86-TODAY())</f>
        <v/>
      </c>
      <c r="M86" s="19" t="inlineStr"/>
    </row>
    <row r="87" ht="37.5" customHeight="1">
      <c r="A87" s="15" t="inlineStr">
        <is>
          <t>A.8.24</t>
        </is>
      </c>
      <c r="B87" s="16" t="inlineStr">
        <is>
          <t>A.8 Technological</t>
        </is>
      </c>
      <c r="C87" s="15" t="inlineStr">
        <is>
          <t>Use of cryptography</t>
        </is>
      </c>
      <c r="D87" s="16" t="inlineStr">
        <is>
          <t>Rules for effective use of cryptography, including key management, defined and implemented.</t>
        </is>
      </c>
      <c r="E87" s="16" t="inlineStr">
        <is>
          <t>Cryptography policy, key management records</t>
        </is>
      </c>
      <c r="F87" s="17" t="inlineStr"/>
      <c r="G87" s="18" t="inlineStr">
        <is>
          <t>Yes</t>
        </is>
      </c>
      <c r="H87" s="19" t="inlineStr">
        <is>
          <t>Not in place</t>
        </is>
      </c>
      <c r="I87" s="20">
        <f>IF(G87="No","",IF(H87="In place",1,IF(H87="Partly",0.5,0)))</f>
        <v/>
      </c>
      <c r="J87" s="19" t="inlineStr"/>
      <c r="K87" s="21" t="n"/>
      <c r="L87" s="22">
        <f>IF(K87="","",K87-TODAY())</f>
        <v/>
      </c>
      <c r="M87" s="19" t="inlineStr"/>
    </row>
    <row r="88" ht="37.5" customHeight="1">
      <c r="A88" s="15" t="inlineStr">
        <is>
          <t>A.8.25</t>
        </is>
      </c>
      <c r="B88" s="16" t="inlineStr">
        <is>
          <t>A.8 Technological</t>
        </is>
      </c>
      <c r="C88" s="15" t="inlineStr">
        <is>
          <t>Secure development life cycle</t>
        </is>
      </c>
      <c r="D88" s="16" t="inlineStr">
        <is>
          <t>Rules for secure development of software and systems established and applied.</t>
        </is>
      </c>
      <c r="E88" s="16" t="inlineStr">
        <is>
          <t>SDLC standard with security gates</t>
        </is>
      </c>
      <c r="F88" s="17" t="inlineStr"/>
      <c r="G88" s="18" t="inlineStr">
        <is>
          <t>Yes</t>
        </is>
      </c>
      <c r="H88" s="19" t="inlineStr">
        <is>
          <t>Not in place</t>
        </is>
      </c>
      <c r="I88" s="20">
        <f>IF(G88="No","",IF(H88="In place",1,IF(H88="Partly",0.5,0)))</f>
        <v/>
      </c>
      <c r="J88" s="19" t="inlineStr"/>
      <c r="K88" s="21" t="n"/>
      <c r="L88" s="22">
        <f>IF(K88="","",K88-TODAY())</f>
        <v/>
      </c>
      <c r="M88" s="19" t="inlineStr"/>
    </row>
    <row r="89" ht="37.5" customHeight="1">
      <c r="A89" s="15" t="inlineStr">
        <is>
          <t>A.8.26</t>
        </is>
      </c>
      <c r="B89" s="16" t="inlineStr">
        <is>
          <t>A.8 Technological</t>
        </is>
      </c>
      <c r="C89" s="15" t="inlineStr">
        <is>
          <t>Application security requirements</t>
        </is>
      </c>
      <c r="D89" s="16" t="inlineStr">
        <is>
          <t>Security requirements identified, specified and approved when developing or acquiring applications.</t>
        </is>
      </c>
      <c r="E89" s="16" t="inlineStr">
        <is>
          <t>Requirements specifications with security sections</t>
        </is>
      </c>
      <c r="F89" s="17" t="inlineStr"/>
      <c r="G89" s="18" t="inlineStr">
        <is>
          <t>Yes</t>
        </is>
      </c>
      <c r="H89" s="19" t="inlineStr">
        <is>
          <t>Not in place</t>
        </is>
      </c>
      <c r="I89" s="20">
        <f>IF(G89="No","",IF(H89="In place",1,IF(H89="Partly",0.5,0)))</f>
        <v/>
      </c>
      <c r="J89" s="19" t="inlineStr"/>
      <c r="K89" s="21" t="n"/>
      <c r="L89" s="22">
        <f>IF(K89="","",K89-TODAY())</f>
        <v/>
      </c>
      <c r="M89" s="19" t="inlineStr"/>
    </row>
    <row r="90" ht="37.5" customHeight="1">
      <c r="A90" s="15" t="inlineStr">
        <is>
          <t>A.8.27</t>
        </is>
      </c>
      <c r="B90" s="16" t="inlineStr">
        <is>
          <t>A.8 Technological</t>
        </is>
      </c>
      <c r="C90" s="15" t="inlineStr">
        <is>
          <t>Secure system architecture and engineering principles</t>
        </is>
      </c>
      <c r="D90" s="16" t="inlineStr">
        <is>
          <t>Secure engineering principles established, documented and applied to development.</t>
        </is>
      </c>
      <c r="E90" s="16" t="inlineStr">
        <is>
          <t>Architecture principles, design reviews</t>
        </is>
      </c>
      <c r="F90" s="17" t="inlineStr"/>
      <c r="G90" s="18" t="inlineStr">
        <is>
          <t>Yes</t>
        </is>
      </c>
      <c r="H90" s="19" t="inlineStr">
        <is>
          <t>Not in place</t>
        </is>
      </c>
      <c r="I90" s="20">
        <f>IF(G90="No","",IF(H90="In place",1,IF(H90="Partly",0.5,0)))</f>
        <v/>
      </c>
      <c r="J90" s="19" t="inlineStr"/>
      <c r="K90" s="21" t="n"/>
      <c r="L90" s="22">
        <f>IF(K90="","",K90-TODAY())</f>
        <v/>
      </c>
      <c r="M90" s="19" t="inlineStr"/>
    </row>
    <row r="91" ht="37.5" customHeight="1">
      <c r="A91" s="15" t="inlineStr">
        <is>
          <t>A.8.28</t>
        </is>
      </c>
      <c r="B91" s="16" t="inlineStr">
        <is>
          <t>A.8 Technological</t>
        </is>
      </c>
      <c r="C91" s="15" t="inlineStr">
        <is>
          <t>Secure coding</t>
        </is>
      </c>
      <c r="D91" s="16" t="inlineStr">
        <is>
          <t>Secure coding principles applied to software development.</t>
        </is>
      </c>
      <c r="E91" s="16" t="inlineStr">
        <is>
          <t>Coding standards, code review and SAST records</t>
        </is>
      </c>
      <c r="F91" s="23" t="inlineStr">
        <is>
          <t>New</t>
        </is>
      </c>
      <c r="G91" s="18" t="inlineStr">
        <is>
          <t>Yes</t>
        </is>
      </c>
      <c r="H91" s="19" t="inlineStr">
        <is>
          <t>Not in place</t>
        </is>
      </c>
      <c r="I91" s="20">
        <f>IF(G91="No","",IF(H91="In place",1,IF(H91="Partly",0.5,0)))</f>
        <v/>
      </c>
      <c r="J91" s="19" t="inlineStr"/>
      <c r="K91" s="21" t="n"/>
      <c r="L91" s="22">
        <f>IF(K91="","",K91-TODAY())</f>
        <v/>
      </c>
      <c r="M91" s="19" t="inlineStr"/>
    </row>
    <row r="92" ht="37.5" customHeight="1">
      <c r="A92" s="15" t="inlineStr">
        <is>
          <t>A.8.29</t>
        </is>
      </c>
      <c r="B92" s="16" t="inlineStr">
        <is>
          <t>A.8 Technological</t>
        </is>
      </c>
      <c r="C92" s="15" t="inlineStr">
        <is>
          <t>Security testing in development and acceptance</t>
        </is>
      </c>
      <c r="D92" s="16" t="inlineStr">
        <is>
          <t>Security testing processes defined and implemented in the development life cycle.</t>
        </is>
      </c>
      <c r="E92" s="16" t="inlineStr">
        <is>
          <t>Test plans and results, acceptance criteria</t>
        </is>
      </c>
      <c r="F92" s="17" t="inlineStr"/>
      <c r="G92" s="18" t="inlineStr">
        <is>
          <t>Yes</t>
        </is>
      </c>
      <c r="H92" s="19" t="inlineStr">
        <is>
          <t>Not in place</t>
        </is>
      </c>
      <c r="I92" s="20">
        <f>IF(G92="No","",IF(H92="In place",1,IF(H92="Partly",0.5,0)))</f>
        <v/>
      </c>
      <c r="J92" s="19" t="inlineStr"/>
      <c r="K92" s="21" t="n"/>
      <c r="L92" s="22">
        <f>IF(K92="","",K92-TODAY())</f>
        <v/>
      </c>
      <c r="M92" s="19" t="inlineStr"/>
    </row>
    <row r="93" ht="37.5" customHeight="1">
      <c r="A93" s="15" t="inlineStr">
        <is>
          <t>A.8.30</t>
        </is>
      </c>
      <c r="B93" s="16" t="inlineStr">
        <is>
          <t>A.8 Technological</t>
        </is>
      </c>
      <c r="C93" s="15" t="inlineStr">
        <is>
          <t>Outsourced development</t>
        </is>
      </c>
      <c r="D93" s="16" t="inlineStr">
        <is>
          <t>Outsourced development directed, monitored and reviewed.</t>
        </is>
      </c>
      <c r="E93" s="16" t="inlineStr">
        <is>
          <t>Outsourcing agreements, review records</t>
        </is>
      </c>
      <c r="F93" s="17" t="inlineStr"/>
      <c r="G93" s="18" t="inlineStr">
        <is>
          <t>Yes</t>
        </is>
      </c>
      <c r="H93" s="19" t="inlineStr">
        <is>
          <t>Not in place</t>
        </is>
      </c>
      <c r="I93" s="20">
        <f>IF(G93="No","",IF(H93="In place",1,IF(H93="Partly",0.5,0)))</f>
        <v/>
      </c>
      <c r="J93" s="19" t="inlineStr"/>
      <c r="K93" s="21" t="n"/>
      <c r="L93" s="22">
        <f>IF(K93="","",K93-TODAY())</f>
        <v/>
      </c>
      <c r="M93" s="19" t="inlineStr"/>
    </row>
    <row r="94" ht="37.5" customHeight="1">
      <c r="A94" s="15" t="inlineStr">
        <is>
          <t>A.8.31</t>
        </is>
      </c>
      <c r="B94" s="16" t="inlineStr">
        <is>
          <t>A.8 Technological</t>
        </is>
      </c>
      <c r="C94" s="15" t="inlineStr">
        <is>
          <t>Separation of development, test and production environments</t>
        </is>
      </c>
      <c r="D94" s="16" t="inlineStr">
        <is>
          <t>Environments separated and secured.</t>
        </is>
      </c>
      <c r="E94" s="16" t="inlineStr">
        <is>
          <t>Environment architecture, access separation</t>
        </is>
      </c>
      <c r="F94" s="17" t="inlineStr"/>
      <c r="G94" s="18" t="inlineStr">
        <is>
          <t>Yes</t>
        </is>
      </c>
      <c r="H94" s="19" t="inlineStr">
        <is>
          <t>Not in place</t>
        </is>
      </c>
      <c r="I94" s="20">
        <f>IF(G94="No","",IF(H94="In place",1,IF(H94="Partly",0.5,0)))</f>
        <v/>
      </c>
      <c r="J94" s="19" t="inlineStr"/>
      <c r="K94" s="21" t="n"/>
      <c r="L94" s="22">
        <f>IF(K94="","",K94-TODAY())</f>
        <v/>
      </c>
      <c r="M94" s="19" t="inlineStr"/>
    </row>
    <row r="95" ht="37.5" customHeight="1">
      <c r="A95" s="15" t="inlineStr">
        <is>
          <t>A.8.32</t>
        </is>
      </c>
      <c r="B95" s="16" t="inlineStr">
        <is>
          <t>A.8 Technological</t>
        </is>
      </c>
      <c r="C95" s="15" t="inlineStr">
        <is>
          <t>Change management</t>
        </is>
      </c>
      <c r="D95" s="16" t="inlineStr">
        <is>
          <t>Changes to information processing facilities and systems subject to change management procedures.</t>
        </is>
      </c>
      <c r="E95" s="16" t="inlineStr">
        <is>
          <t>Change records with risk assessment and approval</t>
        </is>
      </c>
      <c r="F95" s="17" t="inlineStr"/>
      <c r="G95" s="18" t="inlineStr">
        <is>
          <t>Yes</t>
        </is>
      </c>
      <c r="H95" s="19" t="inlineStr">
        <is>
          <t>Not in place</t>
        </is>
      </c>
      <c r="I95" s="20">
        <f>IF(G95="No","",IF(H95="In place",1,IF(H95="Partly",0.5,0)))</f>
        <v/>
      </c>
      <c r="J95" s="19" t="inlineStr"/>
      <c r="K95" s="21" t="n"/>
      <c r="L95" s="22">
        <f>IF(K95="","",K95-TODAY())</f>
        <v/>
      </c>
      <c r="M95" s="19" t="inlineStr"/>
    </row>
    <row r="96" ht="37.5" customHeight="1">
      <c r="A96" s="15" t="inlineStr">
        <is>
          <t>A.8.33</t>
        </is>
      </c>
      <c r="B96" s="16" t="inlineStr">
        <is>
          <t>A.8 Technological</t>
        </is>
      </c>
      <c r="C96" s="15" t="inlineStr">
        <is>
          <t>Test information</t>
        </is>
      </c>
      <c r="D96" s="16" t="inlineStr">
        <is>
          <t>Test information selected, protected and managed appropriately.</t>
        </is>
      </c>
      <c r="E96" s="16" t="inlineStr">
        <is>
          <t>Test data standard, masking or synthetic data evidence</t>
        </is>
      </c>
      <c r="F96" s="17" t="inlineStr"/>
      <c r="G96" s="18" t="inlineStr">
        <is>
          <t>Yes</t>
        </is>
      </c>
      <c r="H96" s="19" t="inlineStr">
        <is>
          <t>Not in place</t>
        </is>
      </c>
      <c r="I96" s="20">
        <f>IF(G96="No","",IF(H96="In place",1,IF(H96="Partly",0.5,0)))</f>
        <v/>
      </c>
      <c r="J96" s="19" t="inlineStr"/>
      <c r="K96" s="21" t="n"/>
      <c r="L96" s="22">
        <f>IF(K96="","",K96-TODAY())</f>
        <v/>
      </c>
      <c r="M96" s="19" t="inlineStr"/>
    </row>
    <row r="97" ht="37.5" customHeight="1">
      <c r="A97" s="15" t="inlineStr">
        <is>
          <t>A.8.34</t>
        </is>
      </c>
      <c r="B97" s="16" t="inlineStr">
        <is>
          <t>A.8 Technological</t>
        </is>
      </c>
      <c r="C97" s="15" t="inlineStr">
        <is>
          <t>Protection of information systems during audit testing</t>
        </is>
      </c>
      <c r="D97" s="16" t="inlineStr">
        <is>
          <t>Audit tests and assurance activities planned and agreed to protect live systems.</t>
        </is>
      </c>
      <c r="E97" s="16" t="inlineStr">
        <is>
          <t>Audit test agreements, access limits</t>
        </is>
      </c>
      <c r="F97" s="17" t="inlineStr"/>
      <c r="G97" s="18" t="inlineStr">
        <is>
          <t>Yes</t>
        </is>
      </c>
      <c r="H97" s="19" t="inlineStr">
        <is>
          <t>Not in place</t>
        </is>
      </c>
      <c r="I97" s="20">
        <f>IF(G97="No","",IF(H97="In place",1,IF(H97="Partly",0.5,0)))</f>
        <v/>
      </c>
      <c r="J97" s="19" t="inlineStr"/>
      <c r="K97" s="21" t="n"/>
      <c r="L97" s="22">
        <f>IF(K97="","",K97-TODAY())</f>
        <v/>
      </c>
      <c r="M97" s="19" t="inlineStr"/>
    </row>
    <row r="99" ht="30" customHeight="1">
      <c r="A99" s="5" t="inlineStr">
        <is>
          <t>Qlause  ·  qlause.app  ·  Planning aid, not the standard. Every line paraphrases ISO/IEC 27001:2022 (incl. Amendment 1:2024) in plain English and reproduces no standard text. Work from your licensed copy (SABS webstore or iso.org) and ISO/IEC 27002:2022 before you close a gap. Qlause is an independent training and templates provider, not a certification body.</t>
        </is>
      </c>
    </row>
  </sheetData>
  <autoFilter ref="A4:M97"/>
  <mergeCells count="1">
    <mergeCell ref="A99:M99"/>
  </mergeCells>
  <conditionalFormatting sqref="H5:H97">
    <cfRule type="expression" priority="1" dxfId="4">
      <formula>$G5="No"</formula>
    </cfRule>
    <cfRule type="cellIs" priority="2" operator="equal" dxfId="0">
      <formula>"In place"</formula>
    </cfRule>
    <cfRule type="cellIs" priority="3" operator="equal" dxfId="1">
      <formula>"Partly"</formula>
    </cfRule>
    <cfRule type="cellIs" priority="4" operator="equal" dxfId="2">
      <formula>"Not in place"</formula>
    </cfRule>
  </conditionalFormatting>
  <conditionalFormatting sqref="G5:G97">
    <cfRule type="cellIs" priority="5" operator="equal" dxfId="5">
      <formula>"No"</formula>
    </cfRule>
  </conditionalFormatting>
  <conditionalFormatting sqref="L5:L97">
    <cfRule type="expression" priority="6" dxfId="3">
      <formula>AND(ISNUMBER(L5),L5&lt;0,H5&lt;&gt;"In place",G5&lt;&gt;"No")</formula>
    </cfRule>
  </conditionalFormatting>
  <dataValidations count="2">
    <dataValidation sqref="G5:G97" showDropDown="0" showInputMessage="0" showErrorMessage="0" allowBlank="1" type="list">
      <formula1>"Yes,No"</formula1>
    </dataValidation>
    <dataValidation sqref="H5:H97" showDropDown="0" showInputMessage="0" showErrorMessage="0" allowBlank="1" type="list">
      <formula1>"In place,Partly,Not in place"</formula1>
    </dataValidation>
  </dataValidations>
  <printOptions horizontalCentered="1"/>
  <pageMargins left="0.4" right="0.4" top="0.5" bottom="0.5"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B2:G31"/>
  <sheetViews>
    <sheetView showGridLines="0" workbookViewId="0">
      <selection activeCell="A1" sqref="A1"/>
    </sheetView>
  </sheetViews>
  <sheetFormatPr baseColWidth="8" defaultRowHeight="15"/>
  <cols>
    <col width="3" customWidth="1" min="1" max="1"/>
    <col width="52" customWidth="1" min="2" max="2"/>
    <col width="14" customWidth="1" min="3" max="3"/>
    <col width="14" customWidth="1" min="4" max="4"/>
    <col width="14" customWidth="1" min="5" max="5"/>
    <col width="16" customWidth="1" min="6" max="6"/>
    <col width="14" customWidth="1" min="7" max="7"/>
  </cols>
  <sheetData>
    <row r="2">
      <c r="B2" s="24" t="inlineStr">
        <is>
          <t>ISO/IEC 27001:2022 readiness summary</t>
        </is>
      </c>
    </row>
    <row r="4">
      <c r="B4" s="25" t="inlineStr">
        <is>
          <t>Organisation</t>
        </is>
      </c>
      <c r="C4" s="26" t="inlineStr">
        <is>
          <t>Example Logistics (Pty) Ltd</t>
        </is>
      </c>
      <c r="D4" s="27" t="n"/>
      <c r="E4" s="28" t="n"/>
    </row>
    <row r="5" ht="30" customHeight="1">
      <c r="B5" s="25" t="inlineStr">
        <is>
          <t>ISMS scope (working statement)</t>
        </is>
      </c>
      <c r="C5" s="26" t="inlineStr">
        <is>
          <t>Warehousing and transport management services, head office and two depots, incl. the customer portal and hosted ERP</t>
        </is>
      </c>
      <c r="D5" s="27" t="n"/>
      <c r="E5" s="27" t="n"/>
      <c r="F5" s="27" t="n"/>
      <c r="G5" s="28" t="n"/>
    </row>
    <row r="6">
      <c r="B6" s="25" t="inlineStr">
        <is>
          <t>Assessment date</t>
        </is>
      </c>
      <c r="C6" s="29" t="n">
        <v>46328</v>
      </c>
    </row>
    <row r="8">
      <c r="B8" s="8" t="inlineStr">
        <is>
          <t>Clause group</t>
        </is>
      </c>
      <c r="C8" s="8" t="inlineStr">
        <is>
          <t>Lines</t>
        </is>
      </c>
      <c r="D8" s="8" t="inlineStr">
        <is>
          <t>In place</t>
        </is>
      </c>
      <c r="E8" s="8" t="inlineStr">
        <is>
          <t>Partly</t>
        </is>
      </c>
      <c r="F8" s="8" t="inlineStr">
        <is>
          <t>Not in place</t>
        </is>
      </c>
      <c r="G8" s="8" t="inlineStr">
        <is>
          <t>Readiness</t>
        </is>
      </c>
    </row>
    <row r="9">
      <c r="B9" s="30" t="inlineStr">
        <is>
          <t>4 Context</t>
        </is>
      </c>
      <c r="C9" s="30">
        <f>COUNTIF('Clauses 4-10'!$B$5:$B$34,B9)</f>
        <v/>
      </c>
      <c r="D9" s="30">
        <f>COUNTIFS('Clauses 4-10'!$B$5:$B$34,B9,'Clauses 4-10'!$F$5:$F$34,"In place")</f>
        <v/>
      </c>
      <c r="E9" s="30">
        <f>COUNTIFS('Clauses 4-10'!$B$5:$B$34,B9,'Clauses 4-10'!$F$5:$F$34,"Partly")</f>
        <v/>
      </c>
      <c r="F9" s="30">
        <f>COUNTIFS('Clauses 4-10'!$B$5:$B$34,B9,'Clauses 4-10'!$F$5:$F$34,"Not in place")</f>
        <v/>
      </c>
      <c r="G9" s="31">
        <f>IF(C9=0,0,SUMIF('Clauses 4-10'!$B$5:$B$34,B9,'Clauses 4-10'!$G$5:$G$34)/C9)</f>
        <v/>
      </c>
    </row>
    <row r="10">
      <c r="B10" s="30" t="inlineStr">
        <is>
          <t>5 Leadership</t>
        </is>
      </c>
      <c r="C10" s="30">
        <f>COUNTIF('Clauses 4-10'!$B$5:$B$34,B10)</f>
        <v/>
      </c>
      <c r="D10" s="30">
        <f>COUNTIFS('Clauses 4-10'!$B$5:$B$34,B10,'Clauses 4-10'!$F$5:$F$34,"In place")</f>
        <v/>
      </c>
      <c r="E10" s="30">
        <f>COUNTIFS('Clauses 4-10'!$B$5:$B$34,B10,'Clauses 4-10'!$F$5:$F$34,"Partly")</f>
        <v/>
      </c>
      <c r="F10" s="30">
        <f>COUNTIFS('Clauses 4-10'!$B$5:$B$34,B10,'Clauses 4-10'!$F$5:$F$34,"Not in place")</f>
        <v/>
      </c>
      <c r="G10" s="31">
        <f>IF(C10=0,0,SUMIF('Clauses 4-10'!$B$5:$B$34,B10,'Clauses 4-10'!$G$5:$G$34)/C10)</f>
        <v/>
      </c>
    </row>
    <row r="11">
      <c r="B11" s="30" t="inlineStr">
        <is>
          <t>6 Planning</t>
        </is>
      </c>
      <c r="C11" s="30">
        <f>COUNTIF('Clauses 4-10'!$B$5:$B$34,B11)</f>
        <v/>
      </c>
      <c r="D11" s="30">
        <f>COUNTIFS('Clauses 4-10'!$B$5:$B$34,B11,'Clauses 4-10'!$F$5:$F$34,"In place")</f>
        <v/>
      </c>
      <c r="E11" s="30">
        <f>COUNTIFS('Clauses 4-10'!$B$5:$B$34,B11,'Clauses 4-10'!$F$5:$F$34,"Partly")</f>
        <v/>
      </c>
      <c r="F11" s="30">
        <f>COUNTIFS('Clauses 4-10'!$B$5:$B$34,B11,'Clauses 4-10'!$F$5:$F$34,"Not in place")</f>
        <v/>
      </c>
      <c r="G11" s="31">
        <f>IF(C11=0,0,SUMIF('Clauses 4-10'!$B$5:$B$34,B11,'Clauses 4-10'!$G$5:$G$34)/C11)</f>
        <v/>
      </c>
    </row>
    <row r="12">
      <c r="B12" s="30" t="inlineStr">
        <is>
          <t>7 Support</t>
        </is>
      </c>
      <c r="C12" s="30">
        <f>COUNTIF('Clauses 4-10'!$B$5:$B$34,B12)</f>
        <v/>
      </c>
      <c r="D12" s="30">
        <f>COUNTIFS('Clauses 4-10'!$B$5:$B$34,B12,'Clauses 4-10'!$F$5:$F$34,"In place")</f>
        <v/>
      </c>
      <c r="E12" s="30">
        <f>COUNTIFS('Clauses 4-10'!$B$5:$B$34,B12,'Clauses 4-10'!$F$5:$F$34,"Partly")</f>
        <v/>
      </c>
      <c r="F12" s="30">
        <f>COUNTIFS('Clauses 4-10'!$B$5:$B$34,B12,'Clauses 4-10'!$F$5:$F$34,"Not in place")</f>
        <v/>
      </c>
      <c r="G12" s="31">
        <f>IF(C12=0,0,SUMIF('Clauses 4-10'!$B$5:$B$34,B12,'Clauses 4-10'!$G$5:$G$34)/C12)</f>
        <v/>
      </c>
    </row>
    <row r="13">
      <c r="B13" s="30" t="inlineStr">
        <is>
          <t>8 Operation</t>
        </is>
      </c>
      <c r="C13" s="30">
        <f>COUNTIF('Clauses 4-10'!$B$5:$B$34,B13)</f>
        <v/>
      </c>
      <c r="D13" s="30">
        <f>COUNTIFS('Clauses 4-10'!$B$5:$B$34,B13,'Clauses 4-10'!$F$5:$F$34,"In place")</f>
        <v/>
      </c>
      <c r="E13" s="30">
        <f>COUNTIFS('Clauses 4-10'!$B$5:$B$34,B13,'Clauses 4-10'!$F$5:$F$34,"Partly")</f>
        <v/>
      </c>
      <c r="F13" s="30">
        <f>COUNTIFS('Clauses 4-10'!$B$5:$B$34,B13,'Clauses 4-10'!$F$5:$F$34,"Not in place")</f>
        <v/>
      </c>
      <c r="G13" s="31">
        <f>IF(C13=0,0,SUMIF('Clauses 4-10'!$B$5:$B$34,B13,'Clauses 4-10'!$G$5:$G$34)/C13)</f>
        <v/>
      </c>
    </row>
    <row r="14">
      <c r="B14" s="30" t="inlineStr">
        <is>
          <t>9 Performance evaluation</t>
        </is>
      </c>
      <c r="C14" s="30">
        <f>COUNTIF('Clauses 4-10'!$B$5:$B$34,B14)</f>
        <v/>
      </c>
      <c r="D14" s="30">
        <f>COUNTIFS('Clauses 4-10'!$B$5:$B$34,B14,'Clauses 4-10'!$F$5:$F$34,"In place")</f>
        <v/>
      </c>
      <c r="E14" s="30">
        <f>COUNTIFS('Clauses 4-10'!$B$5:$B$34,B14,'Clauses 4-10'!$F$5:$F$34,"Partly")</f>
        <v/>
      </c>
      <c r="F14" s="30">
        <f>COUNTIFS('Clauses 4-10'!$B$5:$B$34,B14,'Clauses 4-10'!$F$5:$F$34,"Not in place")</f>
        <v/>
      </c>
      <c r="G14" s="31">
        <f>IF(C14=0,0,SUMIF('Clauses 4-10'!$B$5:$B$34,B14,'Clauses 4-10'!$G$5:$G$34)/C14)</f>
        <v/>
      </c>
    </row>
    <row r="15">
      <c r="B15" s="30" t="inlineStr">
        <is>
          <t>10 Improvement</t>
        </is>
      </c>
      <c r="C15" s="30">
        <f>COUNTIF('Clauses 4-10'!$B$5:$B$34,B15)</f>
        <v/>
      </c>
      <c r="D15" s="30">
        <f>COUNTIFS('Clauses 4-10'!$B$5:$B$34,B15,'Clauses 4-10'!$F$5:$F$34,"In place")</f>
        <v/>
      </c>
      <c r="E15" s="30">
        <f>COUNTIFS('Clauses 4-10'!$B$5:$B$34,B15,'Clauses 4-10'!$F$5:$F$34,"Partly")</f>
        <v/>
      </c>
      <c r="F15" s="30">
        <f>COUNTIFS('Clauses 4-10'!$B$5:$B$34,B15,'Clauses 4-10'!$F$5:$F$34,"Not in place")</f>
        <v/>
      </c>
      <c r="G15" s="31">
        <f>IF(C15=0,0,SUMIF('Clauses 4-10'!$B$5:$B$34,B15,'Clauses 4-10'!$G$5:$G$34)/C15)</f>
        <v/>
      </c>
    </row>
    <row r="16">
      <c r="B16" s="32" t="inlineStr">
        <is>
          <t>Clauses 4–10 overall</t>
        </is>
      </c>
      <c r="C16" s="32">
        <f>SUM(C9:C15)</f>
        <v/>
      </c>
      <c r="D16" s="32">
        <f>SUM(D9:D15)</f>
        <v/>
      </c>
      <c r="E16" s="32">
        <f>SUM(E9:E15)</f>
        <v/>
      </c>
      <c r="F16" s="32">
        <f>SUM(F9:F15)</f>
        <v/>
      </c>
      <c r="G16" s="33">
        <f>IF(C16=0,0,SUM('Clauses 4-10'!$G$5:$G$34)/C16)</f>
        <v/>
      </c>
    </row>
    <row r="18">
      <c r="B18" s="8" t="inlineStr">
        <is>
          <t>Annex A theme</t>
        </is>
      </c>
      <c r="C18" s="8" t="inlineStr">
        <is>
          <t>Controls</t>
        </is>
      </c>
      <c r="D18" s="8" t="inlineStr">
        <is>
          <t>Applicable</t>
        </is>
      </c>
      <c r="E18" s="8" t="inlineStr">
        <is>
          <t>In place</t>
        </is>
      </c>
      <c r="F18" s="8" t="inlineStr">
        <is>
          <t>Partly / Not in place</t>
        </is>
      </c>
      <c r="G18" s="8" t="inlineStr">
        <is>
          <t>Readiness</t>
        </is>
      </c>
    </row>
    <row r="19">
      <c r="B19" s="30" t="inlineStr">
        <is>
          <t>A.5 Organizational</t>
        </is>
      </c>
      <c r="C19" s="30">
        <f>COUNTIF('Annex A controls'!$B$5:$B$97,B19)</f>
        <v/>
      </c>
      <c r="D19" s="30">
        <f>COUNTIFS('Annex A controls'!$B$5:$B$97,B19,'Annex A controls'!$G$5:$G$97,"Yes")</f>
        <v/>
      </c>
      <c r="E19" s="30">
        <f>COUNTIFS('Annex A controls'!$B$5:$B$97,B19,'Annex A controls'!$G$5:$G$97,"Yes",'Annex A controls'!$H$5:$H$97,"In place")</f>
        <v/>
      </c>
      <c r="F19" s="30">
        <f>COUNTIFS('Annex A controls'!$B$5:$B$97,B19,'Annex A controls'!$G$5:$G$97,"Yes",'Annex A controls'!$H$5:$H$97,"Partly")+COUNTIFS('Annex A controls'!$B$5:$B$97,B19,'Annex A controls'!$G$5:$G$97,"Yes",'Annex A controls'!$H$5:$H$97,"Not in place")</f>
        <v/>
      </c>
      <c r="G19" s="31">
        <f>IF(D19=0,0,SUMIFS('Annex A controls'!$I$5:$I$97,'Annex A controls'!$B$5:$B$97,B19,'Annex A controls'!$G$5:$G$97,"Yes")/D19)</f>
        <v/>
      </c>
    </row>
    <row r="20">
      <c r="B20" s="30" t="inlineStr">
        <is>
          <t>A.6 People</t>
        </is>
      </c>
      <c r="C20" s="30">
        <f>COUNTIF('Annex A controls'!$B$5:$B$97,B20)</f>
        <v/>
      </c>
      <c r="D20" s="30">
        <f>COUNTIFS('Annex A controls'!$B$5:$B$97,B20,'Annex A controls'!$G$5:$G$97,"Yes")</f>
        <v/>
      </c>
      <c r="E20" s="30">
        <f>COUNTIFS('Annex A controls'!$B$5:$B$97,B20,'Annex A controls'!$G$5:$G$97,"Yes",'Annex A controls'!$H$5:$H$97,"In place")</f>
        <v/>
      </c>
      <c r="F20" s="30">
        <f>COUNTIFS('Annex A controls'!$B$5:$B$97,B20,'Annex A controls'!$G$5:$G$97,"Yes",'Annex A controls'!$H$5:$H$97,"Partly")+COUNTIFS('Annex A controls'!$B$5:$B$97,B20,'Annex A controls'!$G$5:$G$97,"Yes",'Annex A controls'!$H$5:$H$97,"Not in place")</f>
        <v/>
      </c>
      <c r="G20" s="31">
        <f>IF(D20=0,0,SUMIFS('Annex A controls'!$I$5:$I$97,'Annex A controls'!$B$5:$B$97,B20,'Annex A controls'!$G$5:$G$97,"Yes")/D20)</f>
        <v/>
      </c>
    </row>
    <row r="21">
      <c r="B21" s="30" t="inlineStr">
        <is>
          <t>A.7 Physical</t>
        </is>
      </c>
      <c r="C21" s="30">
        <f>COUNTIF('Annex A controls'!$B$5:$B$97,B21)</f>
        <v/>
      </c>
      <c r="D21" s="30">
        <f>COUNTIFS('Annex A controls'!$B$5:$B$97,B21,'Annex A controls'!$G$5:$G$97,"Yes")</f>
        <v/>
      </c>
      <c r="E21" s="30">
        <f>COUNTIFS('Annex A controls'!$B$5:$B$97,B21,'Annex A controls'!$G$5:$G$97,"Yes",'Annex A controls'!$H$5:$H$97,"In place")</f>
        <v/>
      </c>
      <c r="F21" s="30">
        <f>COUNTIFS('Annex A controls'!$B$5:$B$97,B21,'Annex A controls'!$G$5:$G$97,"Yes",'Annex A controls'!$H$5:$H$97,"Partly")+COUNTIFS('Annex A controls'!$B$5:$B$97,B21,'Annex A controls'!$G$5:$G$97,"Yes",'Annex A controls'!$H$5:$H$97,"Not in place")</f>
        <v/>
      </c>
      <c r="G21" s="31">
        <f>IF(D21=0,0,SUMIFS('Annex A controls'!$I$5:$I$97,'Annex A controls'!$B$5:$B$97,B21,'Annex A controls'!$G$5:$G$97,"Yes")/D21)</f>
        <v/>
      </c>
    </row>
    <row r="22">
      <c r="B22" s="30" t="inlineStr">
        <is>
          <t>A.8 Technological</t>
        </is>
      </c>
      <c r="C22" s="30">
        <f>COUNTIF('Annex A controls'!$B$5:$B$97,B22)</f>
        <v/>
      </c>
      <c r="D22" s="30">
        <f>COUNTIFS('Annex A controls'!$B$5:$B$97,B22,'Annex A controls'!$G$5:$G$97,"Yes")</f>
        <v/>
      </c>
      <c r="E22" s="30">
        <f>COUNTIFS('Annex A controls'!$B$5:$B$97,B22,'Annex A controls'!$G$5:$G$97,"Yes",'Annex A controls'!$H$5:$H$97,"In place")</f>
        <v/>
      </c>
      <c r="F22" s="30">
        <f>COUNTIFS('Annex A controls'!$B$5:$B$97,B22,'Annex A controls'!$G$5:$G$97,"Yes",'Annex A controls'!$H$5:$H$97,"Partly")+COUNTIFS('Annex A controls'!$B$5:$B$97,B22,'Annex A controls'!$G$5:$G$97,"Yes",'Annex A controls'!$H$5:$H$97,"Not in place")</f>
        <v/>
      </c>
      <c r="G22" s="31">
        <f>IF(D22=0,0,SUMIFS('Annex A controls'!$I$5:$I$97,'Annex A controls'!$B$5:$B$97,B22,'Annex A controls'!$G$5:$G$97,"Yes")/D22)</f>
        <v/>
      </c>
    </row>
    <row r="23">
      <c r="B23" s="32" t="inlineStr">
        <is>
          <t>Annex A overall (applicable controls)</t>
        </is>
      </c>
      <c r="C23" s="32">
        <f>SUM(C19:C22)</f>
        <v/>
      </c>
      <c r="D23" s="32">
        <f>SUM(D19:D22)</f>
        <v/>
      </c>
      <c r="E23" s="32">
        <f>SUM(E19:E22)</f>
        <v/>
      </c>
      <c r="F23" s="32">
        <f>SUM(F19:F22)</f>
        <v/>
      </c>
      <c r="G23" s="33">
        <f>IF(D23=0,0,SUMIF('Annex A controls'!$G$5:$G$97,"Yes",'Annex A controls'!$I$5:$I$97)/D23)</f>
        <v/>
      </c>
    </row>
    <row r="25">
      <c r="B25" s="32" t="inlineStr">
        <is>
          <t>Overall readiness (all applicable lines)</t>
        </is>
      </c>
      <c r="C25" s="33">
        <f>IF((C16+D23)=0,0,(SUM('Clauses 4-10'!$G$5:$G$34)+SUMIF('Annex A controls'!$G$5:$G$97,"Yes",'Annex A controls'!$I$5:$I$97))/(C16+D23))</f>
        <v/>
      </c>
    </row>
    <row r="26">
      <c r="B26" s="32" t="inlineStr">
        <is>
          <t>Controls marked Not applicable (reason required)</t>
        </is>
      </c>
      <c r="C26" s="34">
        <f>COUNTIF('Annex A controls'!$G$5:$G$97,"No")</f>
        <v/>
      </c>
    </row>
    <row r="27">
      <c r="B27" s="32" t="inlineStr">
        <is>
          <t>New-in-2022 controls applicable but not in place</t>
        </is>
      </c>
      <c r="C27" s="34">
        <f>COUNTIFS('Annex A controls'!$F$5:$F$97,"New",'Annex A controls'!$G$5:$G$97,"Yes",'Annex A controls'!$H$5:$H$97,"Partly")+COUNTIFS('Annex A controls'!$F$5:$F$97,"New",'Annex A controls'!$G$5:$G$97,"Yes",'Annex A controls'!$H$5:$H$97,"Not in place")</f>
        <v/>
      </c>
    </row>
    <row r="28">
      <c r="B28" s="32" t="inlineStr">
        <is>
          <t>Open lines past their target date</t>
        </is>
      </c>
      <c r="C28" s="34">
        <f>SUMPRODUCT(('Clauses 4-10'!$I$5:$I$34&lt;&gt;"")*('Clauses 4-10'!$I$5:$I$34&lt;TODAY())*('Clauses 4-10'!$F$5:$F$34&lt;&gt;"In place"))+SUMPRODUCT(('Annex A controls'!$K$5:$K$97&lt;&gt;"")*('Annex A controls'!$K$5:$K$97&lt;TODAY())*('Annex A controls'!$H$5:$H$97&lt;&gt;"In place")*('Annex A controls'!$G$5:$G$97&lt;&gt;"No"))</f>
        <v/>
      </c>
    </row>
    <row r="30">
      <c r="B30" s="35" t="inlineStr">
        <is>
          <t>Ivory cells (C4:C6) are yours; everything else on this tab is a formula fed by the two checklist tabs. A mandatory-documents reminder: scope, policy, risk method, SoA, treatment plan, objectives, competence evidence, operational records, risk results, metrics, audit programme and results, management review results, nonconformity records.</t>
        </is>
      </c>
    </row>
    <row r="31"/>
  </sheetData>
  <mergeCells count="3">
    <mergeCell ref="C4:E4"/>
    <mergeCell ref="C5:G5"/>
    <mergeCell ref="B30:G31"/>
  </mergeCells>
  <printOptions horizontalCentered="1"/>
  <pageMargins left="0.4" right="0.4" top="0.5" bottom="0.5" header="0.5" footer="0.5"/>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B2:E23"/>
  <sheetViews>
    <sheetView showGridLines="0" workbookViewId="0">
      <selection activeCell="A1" sqref="A1"/>
    </sheetView>
  </sheetViews>
  <sheetFormatPr baseColWidth="8" defaultRowHeight="15"/>
  <cols>
    <col width="3" customWidth="1" min="1" max="1"/>
    <col width="10" customWidth="1" min="2" max="2"/>
    <col width="14" customWidth="1" min="3" max="3"/>
    <col width="78" customWidth="1" min="4" max="4"/>
    <col width="14" customWidth="1" min="5" max="5"/>
  </cols>
  <sheetData>
    <row r="2">
      <c r="B2" s="24" t="inlineStr">
        <is>
          <t>A typical 44-week path to Stage 2 — from your start date</t>
        </is>
      </c>
    </row>
    <row r="4" ht="30" customHeight="1">
      <c r="B4" s="25" t="inlineStr">
        <is>
          <t>Start date</t>
        </is>
      </c>
      <c r="C4" s="36" t="n">
        <v>46328</v>
      </c>
      <c r="D4" s="35" t="inlineStr">
        <is>
          <t>Edit the start date; every milestone date recalculates. Small organisations with an existing ISO 9001 system often finish in 6–8 months; 9–12 months is typical for a first management system.</t>
        </is>
      </c>
    </row>
    <row r="6">
      <c r="B6" s="8" t="inlineStr">
        <is>
          <t>Week</t>
        </is>
      </c>
      <c r="C6" s="8" t="inlineStr">
        <is>
          <t>Date</t>
        </is>
      </c>
      <c r="D6" s="8" t="inlineStr">
        <is>
          <t>Milestone</t>
        </is>
      </c>
      <c r="E6" s="8" t="inlineStr">
        <is>
          <t>Days from today</t>
        </is>
      </c>
    </row>
    <row r="7" ht="30" customHeight="1">
      <c r="B7" s="37" t="n">
        <v>0</v>
      </c>
      <c r="C7" s="38">
        <f>$C$4+0*7</f>
        <v/>
      </c>
      <c r="D7" s="37" t="inlineStr">
        <is>
          <t>Kick-off: leadership commitment recorded, ISMS lead and Information Officer appointed, project plan and budget approved (5.1, 5.3, 7.1)</t>
        </is>
      </c>
      <c r="E7" s="39">
        <f>C7-TODAY()</f>
        <v/>
      </c>
    </row>
    <row r="8" ht="30" customHeight="1">
      <c r="B8" s="37" t="n">
        <v>2</v>
      </c>
      <c r="C8" s="38">
        <f>$C$4+2*7</f>
        <v/>
      </c>
      <c r="D8" s="37" t="inlineStr">
        <is>
          <t>Context, interested parties and requirements register complete, incl. the climate-change decision; draft scope statement and boundary diagram (4.1–4.3)</t>
        </is>
      </c>
      <c r="E8" s="39">
        <f>C8-TODAY()</f>
        <v/>
      </c>
    </row>
    <row r="9" ht="30" customHeight="1">
      <c r="B9" s="37" t="n">
        <v>4</v>
      </c>
      <c r="C9" s="38">
        <f>$C$4+4*7</f>
        <v/>
      </c>
      <c r="D9" s="37" t="inlineStr">
        <is>
          <t>Information security policy approved and communicated; asset and information inventory with owners (5.2, A.5.9)</t>
        </is>
      </c>
      <c r="E9" s="39">
        <f>C9-TODAY()</f>
        <v/>
      </c>
    </row>
    <row r="10" ht="30" customHeight="1">
      <c r="B10" s="37" t="n">
        <v>6</v>
      </c>
      <c r="C10" s="38">
        <f>$C$4+6*7</f>
        <v/>
      </c>
      <c r="D10" s="37" t="inlineStr">
        <is>
          <t>Risk methodology and acceptance criteria approved by management (6.1.2)</t>
        </is>
      </c>
      <c r="E10" s="39">
        <f>C10-TODAY()</f>
        <v/>
      </c>
    </row>
    <row r="11" ht="30" customHeight="1">
      <c r="B11" s="37" t="n">
        <v>10</v>
      </c>
      <c r="C11" s="38">
        <f>$C$4+10*7</f>
        <v/>
      </c>
      <c r="D11" s="37" t="inlineStr">
        <is>
          <t>Risk assessment complete with named risk owners; risks to the ISMS itself logged (6.1.1, 6.1.2, 8.2)</t>
        </is>
      </c>
      <c r="E11" s="39">
        <f>C11-TODAY()</f>
        <v/>
      </c>
    </row>
    <row r="12" ht="30" customHeight="1">
      <c r="B12" s="37" t="n">
        <v>12</v>
      </c>
      <c r="C12" s="38">
        <f>$C$4+12*7</f>
        <v/>
      </c>
      <c r="D12" s="37" t="inlineStr">
        <is>
          <t>Treatment options chosen, Statement of Applicability produced from the risks, treatment plan approved and residual risk accepted by owners (6.1.3)</t>
        </is>
      </c>
      <c r="E12" s="39">
        <f>C12-TODAY()</f>
        <v/>
      </c>
    </row>
    <row r="13" ht="30" customHeight="1">
      <c r="B13" s="37" t="n">
        <v>14</v>
      </c>
      <c r="C13" s="38">
        <f>$C$4+14*7</f>
        <v/>
      </c>
      <c r="D13" s="37" t="inlineStr">
        <is>
          <t>Objectives and measures set; mandatory documents and topic policies issued through document control (6.2, 7.5)</t>
        </is>
      </c>
      <c r="E13" s="39">
        <f>C13-TODAY()</f>
        <v/>
      </c>
    </row>
    <row r="14" ht="30" customHeight="1">
      <c r="B14" s="37" t="n">
        <v>16</v>
      </c>
      <c r="C14" s="38">
        <f>$C$4+16*7</f>
        <v/>
      </c>
      <c r="D14" s="37" t="inlineStr">
        <is>
          <t>Control implementation under way — access, change, backup, logging, supplier contracts, incident process (8.1, 8.3, Annex A)</t>
        </is>
      </c>
      <c r="E14" s="39">
        <f>C14-TODAY()</f>
        <v/>
      </c>
    </row>
    <row r="15" ht="30" customHeight="1">
      <c r="B15" s="37" t="n">
        <v>20</v>
      </c>
      <c r="C15" s="38">
        <f>$C$4+20*7</f>
        <v/>
      </c>
      <c r="D15" s="37" t="inlineStr">
        <is>
          <t>Awareness programme launched for all staff and contractors; competence matrix and training plan live (7.2, 7.3, A.6.3)</t>
        </is>
      </c>
      <c r="E15" s="39">
        <f>C15-TODAY()</f>
        <v/>
      </c>
    </row>
    <row r="16" ht="30" customHeight="1">
      <c r="B16" s="37" t="n">
        <v>28</v>
      </c>
      <c r="C16" s="38">
        <f>$C$4+28*7</f>
        <v/>
      </c>
      <c r="D16" s="37" t="inlineStr">
        <is>
          <t>Metrics reporting running for at least one period; operational records accumulating (9.1)</t>
        </is>
      </c>
      <c r="E16" s="39">
        <f>C16-TODAY()</f>
        <v/>
      </c>
    </row>
    <row r="17" ht="30" customHeight="1">
      <c r="B17" s="37" t="n">
        <v>32</v>
      </c>
      <c r="C17" s="38">
        <f>$C$4+32*7</f>
        <v/>
      </c>
      <c r="D17" s="37" t="inlineStr">
        <is>
          <t>First internal audit of clauses 4–10 and a sample of Annex A controls; nonconformities into corrective action (9.2, 10.2)</t>
        </is>
      </c>
      <c r="E17" s="39">
        <f>C17-TODAY()</f>
        <v/>
      </c>
    </row>
    <row r="18" ht="30" customHeight="1">
      <c r="B18" s="37" t="n">
        <v>36</v>
      </c>
      <c r="C18" s="38">
        <f>$C$4+36*7</f>
        <v/>
      </c>
      <c r="D18" s="37" t="inlineStr">
        <is>
          <t>Management review held on the full 9.3.2 input list; decisions recorded and actioned (9.3)</t>
        </is>
      </c>
      <c r="E18" s="39">
        <f>C18-TODAY()</f>
        <v/>
      </c>
    </row>
    <row r="19" ht="30" customHeight="1">
      <c r="B19" s="40" t="n">
        <v>38</v>
      </c>
      <c r="C19" s="41">
        <f>$C$4+38*7</f>
        <v/>
      </c>
      <c r="D19" s="40" t="inlineStr">
        <is>
          <t>Stage 1 certification audit (documentation and readiness review) — certification body selected by week 24</t>
        </is>
      </c>
      <c r="E19" s="42">
        <f>C19-TODAY()</f>
        <v/>
      </c>
    </row>
    <row r="20" ht="30" customHeight="1">
      <c r="B20" s="40" t="n">
        <v>44</v>
      </c>
      <c r="C20" s="41">
        <f>$C$4+44*7</f>
        <v/>
      </c>
      <c r="D20" s="40" t="inlineStr">
        <is>
          <t>Stage 2 certification audit (implementation and effectiveness); certificate typically issued 4–8 weeks later</t>
        </is>
      </c>
      <c r="E20" s="42">
        <f>C20-TODAY()</f>
        <v/>
      </c>
    </row>
    <row r="22">
      <c r="B22" s="35" t="inlineStr">
        <is>
          <t>Certification-body audit days are set by the IAF tables from your headcount and sites; the two-stage initial audit, two surveillance audits and recertification make up a three-year cycle. Add 2–4 weeks before Stage 1 for the certification body's own planning.</t>
        </is>
      </c>
    </row>
    <row r="23"/>
  </sheetData>
  <mergeCells count="1">
    <mergeCell ref="B22:E23"/>
  </mergeCells>
  <printOptions horizontalCentered="1"/>
  <pageMargins left="0.4" right="0.4" top="0.5" bottom="0.5"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B2:C16"/>
  <sheetViews>
    <sheetView showGridLines="0" workbookViewId="0">
      <selection activeCell="A1" sqref="A1"/>
    </sheetView>
  </sheetViews>
  <sheetFormatPr baseColWidth="8" defaultRowHeight="15"/>
  <cols>
    <col width="3" customWidth="1" min="1" max="1"/>
    <col width="64" customWidth="1" min="2" max="2"/>
    <col width="80" customWidth="1" min="3" max="3"/>
  </cols>
  <sheetData>
    <row r="2">
      <c r="B2" s="43" t="inlineStr">
        <is>
          <t>Sources and further reading (verify against your licensed copy of the standard)</t>
        </is>
      </c>
    </row>
    <row r="4">
      <c r="B4" s="44" t="inlineStr">
        <is>
          <t>ISO/IEC 27001:2022 — Information security management systems — Requirements (iso.org)</t>
        </is>
      </c>
      <c r="C4" s="45" t="inlineStr">
        <is>
          <t>https://www.iso.org/standard/27001</t>
        </is>
      </c>
    </row>
    <row r="5">
      <c r="B5" s="44" t="inlineStr">
        <is>
          <t>ISO/IEC 27001:2022/Amd 1:2024 — Climate action changes</t>
        </is>
      </c>
      <c r="C5" s="45" t="inlineStr">
        <is>
          <t>https://www.iso.org/standard/88435.html</t>
        </is>
      </c>
    </row>
    <row r="6">
      <c r="B6" s="44" t="inlineStr">
        <is>
          <t>ISO/IEC 27002:2022 — Information security controls (implementation guidance)</t>
        </is>
      </c>
      <c r="C6" s="45" t="inlineStr">
        <is>
          <t>https://www.iso.org/standard/75652.html</t>
        </is>
      </c>
    </row>
    <row r="7">
      <c r="B7" s="44" t="inlineStr">
        <is>
          <t>SANS ISO/IEC 27001:2022 — South African adoption, SABS webstore</t>
        </is>
      </c>
      <c r="C7" s="45" t="inlineStr">
        <is>
          <t>https://store.sabs.co.za/</t>
        </is>
      </c>
    </row>
    <row r="8">
      <c r="B8" s="44" t="inlineStr">
        <is>
          <t>Qlause Clause Explorer — ISO/IEC 27001 clauses in plain English</t>
        </is>
      </c>
      <c r="C8" s="45" t="inlineStr">
        <is>
          <t>https://qlause.app/clauses</t>
        </is>
      </c>
    </row>
    <row r="9">
      <c r="B9" s="44" t="inlineStr">
        <is>
          <t>Advisera — list of mandatory documents for ISO 27001:2022</t>
        </is>
      </c>
      <c r="C9" s="45" t="inlineStr">
        <is>
          <t>https://advisera.com/27001academy/knowledgebase/list-of-mandatory-documents-required-by-iso-27001-2013-revision/</t>
        </is>
      </c>
    </row>
    <row r="10">
      <c r="B10" s="44" t="inlineStr">
        <is>
          <t>Cyberday — the 10 most common nonconformities in ISO 27001 audits</t>
        </is>
      </c>
      <c r="C10" s="45" t="inlineStr">
        <is>
          <t>https://www.cyberday.ai/blog/10-most-common-non-conformities-in-iso-27001-audits</t>
        </is>
      </c>
    </row>
    <row r="11">
      <c r="B11" s="44" t="inlineStr">
        <is>
          <t>POPIA — section 19 (security safeguards) and section 22 (notification of security compromises)</t>
        </is>
      </c>
      <c r="C11" s="45" t="inlineStr">
        <is>
          <t>https://popia.co.za/</t>
        </is>
      </c>
    </row>
    <row r="12">
      <c r="B12" s="44" t="inlineStr">
        <is>
          <t>FSCA / Prudential Authority — Joint Standard 2 of 2024 on Cybersecurity and Cyber Resilience (overview)</t>
        </is>
      </c>
      <c r="C12" s="45" t="inlineStr">
        <is>
          <t>https://www.michalsons.com/blog/cybersecurity-and-cyber-resilience-requirements-joint-standard/60149</t>
        </is>
      </c>
    </row>
    <row r="13">
      <c r="B13" s="44" t="inlineStr">
        <is>
          <t>Information Regulator (South Africa) — eServices portal for security-compromise notifications</t>
        </is>
      </c>
      <c r="C13" s="45" t="inlineStr">
        <is>
          <t>https://inforegulator.org.za/</t>
        </is>
      </c>
    </row>
    <row r="15">
      <c r="B15" s="35" t="inlineStr">
        <is>
          <t>© Qlause · qlause.app · Free to use inside your organisation. Not for resale. Qlause  ·  qlause.app  ·  Planning aid, not the standard. Every line paraphrases ISO/IEC 27001:2022 (incl. Amendment 1:2024) in plain English and reproduces no standard text. Work from your licensed copy (SABS webstore or iso.org) and ISO/IEC 27002:2022 before you close a gap. Qlause is an independent training and templates provider, not a certification body.</t>
        </is>
      </c>
    </row>
    <row r="16"/>
  </sheetData>
  <mergeCells count="1">
    <mergeCell ref="B15:C16"/>
  </mergeCells>
  <hyperlinks>
    <hyperlink xmlns:r="http://schemas.openxmlformats.org/officeDocument/2006/relationships" ref="C4" r:id="rId1"/>
    <hyperlink xmlns:r="http://schemas.openxmlformats.org/officeDocument/2006/relationships" ref="C5" r:id="rId2"/>
    <hyperlink xmlns:r="http://schemas.openxmlformats.org/officeDocument/2006/relationships" ref="C6" r:id="rId3"/>
    <hyperlink xmlns:r="http://schemas.openxmlformats.org/officeDocument/2006/relationships" ref="C7" r:id="rId4"/>
    <hyperlink xmlns:r="http://schemas.openxmlformats.org/officeDocument/2006/relationships" ref="C8" r:id="rId5"/>
    <hyperlink xmlns:r="http://schemas.openxmlformats.org/officeDocument/2006/relationships" ref="C9" r:id="rId6"/>
    <hyperlink xmlns:r="http://schemas.openxmlformats.org/officeDocument/2006/relationships" ref="C10" r:id="rId7"/>
    <hyperlink xmlns:r="http://schemas.openxmlformats.org/officeDocument/2006/relationships" ref="C11" r:id="rId8"/>
    <hyperlink xmlns:r="http://schemas.openxmlformats.org/officeDocument/2006/relationships" ref="C12" r:id="rId9"/>
    <hyperlink xmlns:r="http://schemas.openxmlformats.org/officeDocument/2006/relationships" ref="C13" r:id="rId10"/>
  </hyperlinks>
  <printOptions horizontalCentered="1"/>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2026-10-04T19:32:43Z</dcterms:created>
  <dcterms:modified xmlns:dcterms="http://purl.org/dc/terms/" xmlns:xsi="http://www.w3.org/2001/XMLSchema-instance" xsi:type="dcterms:W3CDTF">2026-10-04T19:32:43Z</dcterms:modified>
</cp:coreProperties>
</file>